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mpezá acá" sheetId="1" state="visible" r:id="rId3"/>
    <sheet name="Mis productos" sheetId="2" state="visible" r:id="rId4"/>
    <sheet name="Resumen" sheetId="3" state="visible" r:id="rId5"/>
  </sheets>
  <definedNames>
    <definedName function="false" hidden="false" localSheetId="1" name="_xlnm.Print_Area" vbProcedure="false">'Mis productos'!$A$1:$P$39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Lo que te saldría comprar o fabricar el producto HOY, no lo que pagaste la última vez.</t>
        </r>
      </text>
    </comment>
    <comment ref="E8" authorId="0">
      <text>
        <r>
          <rPr>
            <sz val="10"/>
            <rFont val="Arial"/>
            <family val="2"/>
          </rPr>
          <t xml:space="preserve">Todo lo que se lleva la plataforma como porcentaje del precio: comisión, retenciones, descuentos. Ejemplo: 15%.</t>
        </r>
      </text>
    </comment>
    <comment ref="I8" authorId="0">
      <text>
        <r>
          <rPr>
            <sz val="10"/>
            <rFont val="Arial"/>
            <family val="2"/>
          </rPr>
          <t xml:space="preserve">Tiempo que te lleva una venta: responder, embalar, imprimir etiqueta, ir al correo, resolver un reclamo.</t>
        </r>
      </text>
    </comment>
  </commentList>
</comments>
</file>

<file path=xl/sharedStrings.xml><?xml version="1.0" encoding="utf-8"?>
<sst xmlns="http://schemas.openxmlformats.org/spreadsheetml/2006/main" count="91" uniqueCount="82">
  <si>
    <t xml:space="preserve">Qué productos te conviene vender</t>
  </si>
  <si>
    <t xml:space="preserve">Planilla gratis de ideasargentinas.com  ·  Cuentas claras para tu negocio</t>
  </si>
  <si>
    <t xml:space="preserve">PARA QUÉ SIRVE</t>
  </si>
  <si>
    <t xml:space="preserve">Te muestra cuánto te deja cada producto por mes y por hora de trabajo, para que sepas dónde poner stock, publicidad y energía. Lo que más se vende no siempre es lo que más te deja.</t>
  </si>
  <si>
    <t xml:space="preserve">CÓMO SE USA</t>
  </si>
  <si>
    <t xml:space="preserve">1</t>
  </si>
  <si>
    <t xml:space="preserve">Borrá los 4 productos de ejemplo (solo el contenido de las celdas color crema) y cargá los tuyos en la hoja "Mis productos". Entran hasta 30.</t>
  </si>
  <si>
    <t xml:space="preserve">2</t>
  </si>
  <si>
    <t xml:space="preserve">Cargá el precio promedio de venta de los últimos tres meses y el costo de reposición de hoy: lo que te saldría comprarlo ahora, no lo que pagaste.</t>
  </si>
  <si>
    <t xml:space="preserve">3</t>
  </si>
  <si>
    <t xml:space="preserve">Sumá la comisión y retenciones en %, el envío a tu cargo y otros costos (packaging, roturas). Si algo no aplica, dejalo en 0.</t>
  </si>
  <si>
    <t xml:space="preserve">4</t>
  </si>
  <si>
    <t xml:space="preserve">Cargá cuántas unidades vendés por mes y cuántos minutos te lleva cada venta: responder, embalar, imprimir la etiqueta, ir al correo.</t>
  </si>
  <si>
    <t xml:space="preserve">5</t>
  </si>
  <si>
    <t xml:space="preserve">Mirá la hoja "Resumen": ordena tus productos de mayor a menor y marca los tres últimos. Preguntate por qué siguen ahí.</t>
  </si>
  <si>
    <t xml:space="preserve">QUÉ SIGNIFICA CADA COLOR</t>
  </si>
  <si>
    <t xml:space="preserve">1.234</t>
  </si>
  <si>
    <t xml:space="preserve">Lo cargás vos.</t>
  </si>
  <si>
    <t xml:space="preserve">Lo calcula la planilla. No lo toques.</t>
  </si>
  <si>
    <t xml:space="preserve">Tu negocio</t>
  </si>
  <si>
    <t xml:space="preserve">Margen alto y rota rápido: ponele stock, publicidad y tiempo.</t>
  </si>
  <si>
    <t xml:space="preserve">Sacalo</t>
  </si>
  <si>
    <t xml:space="preserve">Margen bajo y rota lento, o perdés plata: preguntate por qué sigue ahí.</t>
  </si>
  <si>
    <t xml:space="preserve">LOS CUATRO TIPOS DE PRODUCTO</t>
  </si>
  <si>
    <t xml:space="preserve">Margen alto y rota rápido. Ponele stock, publicidad y tiempo.</t>
  </si>
  <si>
    <t xml:space="preserve">Revisá precio y fotos</t>
  </si>
  <si>
    <t xml:space="preserve">Margen alto pero rota lento. Muchas veces vende poco porque está mal presentado.</t>
  </si>
  <si>
    <t xml:space="preserve">Útil de entrada</t>
  </si>
  <si>
    <t xml:space="preserve">Margen bajo pero rota rápido. Sirve para sumar al ticket, pero no puede ser el centro. Cuidado con el tiempo que consume.</t>
  </si>
  <si>
    <t xml:space="preserve">Margen bajo y rota lento. Esa plata trabajaría mejor en otro lado.</t>
  </si>
  <si>
    <t xml:space="preserve">Perdés plata</t>
  </si>
  <si>
    <t xml:space="preserve">Después de reponerlo y pagar comisiones, cada unidad te deja menos que cero. Revisá el precio hoy.</t>
  </si>
  <si>
    <t xml:space="preserve">Los umbrales de "margen alto" y "rota rápido" los cambiás arriba de la tabla, en "Mis productos". Los 4 productos de ejemplo son inventados. Cálculo orientativo: las comisiones y tarifas de tu plataforma pueden cambiar.</t>
  </si>
  <si>
    <t xml:space="preserve">Guía completa: Cómo saber qué productos te conviene vender de verdad  ·  ideasargentinas.com</t>
  </si>
  <si>
    <t xml:space="preserve">  Qué productos te conviene vender</t>
  </si>
  <si>
    <t xml:space="preserve">  Cargá las celdas color crema con las ventas de los últimos tres meses. El resto se calcula solo.</t>
  </si>
  <si>
    <t xml:space="preserve">Margen que considero alto, desde</t>
  </si>
  <si>
    <t xml:space="preserve">Podés cambiarlos. Con 25%, un margen de 25% o más cuenta como alto.</t>
  </si>
  <si>
    <t xml:space="preserve">Rota rápido desde (unidades por mes)</t>
  </si>
  <si>
    <t xml:space="preserve">Con 5, vender 5 unidades por mes o más cuenta como rota rápido.</t>
  </si>
  <si>
    <t xml:space="preserve">LO QUE CARGÁS VOS</t>
  </si>
  <si>
    <t xml:space="preserve">LO QUE CALCULA LA PLANILLA</t>
  </si>
  <si>
    <t xml:space="preserve">#</t>
  </si>
  <si>
    <t xml:space="preserve">Producto</t>
  </si>
  <si>
    <t xml:space="preserve">Precio de venta promedio ($)</t>
  </si>
  <si>
    <t xml:space="preserve">Costo de reposición de hoy ($)</t>
  </si>
  <si>
    <t xml:space="preserve">Comisión y retenciones (%)</t>
  </si>
  <si>
    <t xml:space="preserve">Envío a tu cargo ($)</t>
  </si>
  <si>
    <t xml:space="preserve">Otros costos por unidad ($)</t>
  </si>
  <si>
    <t xml:space="preserve">Unidades vendidas por mes</t>
  </si>
  <si>
    <t xml:space="preserve">Minutos por venta</t>
  </si>
  <si>
    <t xml:space="preserve">Margen por unidad ($)</t>
  </si>
  <si>
    <t xml:space="preserve">Margen (%)</t>
  </si>
  <si>
    <t xml:space="preserve">Te deja por mes ($)</t>
  </si>
  <si>
    <t xml:space="preserve">Horas al mes</t>
  </si>
  <si>
    <t xml:space="preserve">Te deja por hora ($)</t>
  </si>
  <si>
    <t xml:space="preserve">Puesto</t>
  </si>
  <si>
    <t xml:space="preserve">Qué hacer</t>
  </si>
  <si>
    <t xml:space="preserve">orden mes</t>
  </si>
  <si>
    <t xml:space="preserve">orden hora</t>
  </si>
  <si>
    <t xml:space="preserve">Producto A (ejemplo)</t>
  </si>
  <si>
    <t xml:space="preserve">Producto B (ejemplo)</t>
  </si>
  <si>
    <t xml:space="preserve">Producto C (ejemplo)</t>
  </si>
  <si>
    <t xml:space="preserve">Producto D (ejemplo)</t>
  </si>
  <si>
    <t xml:space="preserve">TOTAL</t>
  </si>
  <si>
    <t xml:space="preserve">Resumen: dónde está tu plata</t>
  </si>
  <si>
    <t xml:space="preserve">Se actualiza solo con lo que cargás en "Mis productos".</t>
  </si>
  <si>
    <t xml:space="preserve">TE DEJAN POR MES</t>
  </si>
  <si>
    <t xml:space="preserve">HORAS AL MES EN VENTAS</t>
  </si>
  <si>
    <t xml:space="preserve">TE DEJA CADA HORA</t>
  </si>
  <si>
    <t xml:space="preserve">PRODUCTOS ANALIZADOS</t>
  </si>
  <si>
    <t xml:space="preserve">El que más te deja por mes</t>
  </si>
  <si>
    <t xml:space="preserve">Es tu producto principal. Cuidalo: stock, fotos y precio al día.</t>
  </si>
  <si>
    <t xml:space="preserve">El que mejor te paga por hora</t>
  </si>
  <si>
    <t xml:space="preserve">Es el que más rinde por tu tiempo. Si tenés que elegir dónde poner energía, empezá por acá.</t>
  </si>
  <si>
    <t xml:space="preserve">El último de la lista</t>
  </si>
  <si>
    <t xml:space="preserve">Preguntate por qué sigue ahí: ocupa plata y tiempo que podrían estar en otro lado.</t>
  </si>
  <si>
    <t xml:space="preserve">RANKING POR LO QUE TE DEJA POR MES</t>
  </si>
  <si>
    <t xml:space="preserve">RANKING POR LO QUE TE DEJA POR HORA</t>
  </si>
  <si>
    <t xml:space="preserve">Te deja por mes</t>
  </si>
  <si>
    <t xml:space="preserve">Te deja por hora</t>
  </si>
  <si>
    <t xml:space="preserve">En lima, los tres primeros. En rojo, los tres últimos de cada lista (cuando cargás 8 productos o más).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</si>
</sst>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%"/>
    <numFmt numFmtId="166" formatCode="0"/>
    <numFmt numFmtId="167" formatCode="&quot;$ &quot;#,##0;[RED]&quot;-$ &quot;#,##0;&quot;$ &quot;0"/>
    <numFmt numFmtId="168" formatCode="0.0%"/>
    <numFmt numFmtId="169" formatCode="#,##0"/>
    <numFmt numFmtId="170" formatCode="0.0"/>
    <numFmt numFmtId="171" formatCode="General"/>
    <numFmt numFmtId="172" formatCode="&quot;$ &quot;#,##0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9F7F2"/>
      <name val="Arial"/>
      <family val="0"/>
      <charset val="1"/>
    </font>
    <font>
      <sz val="10"/>
      <color rgb="FF8E9AAF"/>
      <name val="Arial"/>
      <family val="0"/>
      <charset val="1"/>
    </font>
    <font>
      <b val="true"/>
      <sz val="10"/>
      <color rgb="FF0A1E3C"/>
      <name val="Arial"/>
      <family val="0"/>
      <charset val="1"/>
    </font>
    <font>
      <sz val="11"/>
      <color rgb="FF0A1E3C"/>
      <name val="Arial"/>
      <family val="0"/>
      <charset val="1"/>
    </font>
    <font>
      <b val="true"/>
      <sz val="20"/>
      <color rgb="FF0A1E3C"/>
      <name val="Arial"/>
      <family val="0"/>
      <charset val="1"/>
    </font>
    <font>
      <sz val="10.5"/>
      <color rgb="FF0A1E3C"/>
      <name val="Arial"/>
      <family val="0"/>
      <charset val="1"/>
    </font>
    <font>
      <sz val="10.5"/>
      <color rgb="FF0000FF"/>
      <name val="Arial"/>
      <family val="0"/>
      <charset val="1"/>
    </font>
    <font>
      <b val="true"/>
      <sz val="10.5"/>
      <color rgb="FF0A1E3C"/>
      <name val="Arial"/>
      <family val="0"/>
      <charset val="1"/>
    </font>
    <font>
      <b val="true"/>
      <sz val="10.5"/>
      <color rgb="FF9B1C1C"/>
      <name val="Arial"/>
      <family val="0"/>
      <charset val="1"/>
    </font>
    <font>
      <i val="true"/>
      <sz val="9"/>
      <color rgb="FF424650"/>
      <name val="Arial"/>
      <family val="0"/>
      <charset val="1"/>
    </font>
    <font>
      <b val="true"/>
      <u val="single"/>
      <sz val="10"/>
      <color rgb="FF0A1E3C"/>
      <name val="Arial"/>
      <family val="0"/>
      <charset val="1"/>
    </font>
    <font>
      <b val="true"/>
      <sz val="20"/>
      <color rgb="FFF9F7F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9"/>
      <color rgb="FF0000FF"/>
      <name val="Arial"/>
      <family val="0"/>
      <charset val="1"/>
    </font>
    <font>
      <b val="true"/>
      <sz val="9"/>
      <color rgb="FF0A1E3C"/>
      <name val="Arial"/>
      <family val="0"/>
      <charset val="1"/>
    </font>
    <font>
      <b val="true"/>
      <sz val="9.5"/>
      <color rgb="FFF9F7F2"/>
      <name val="Arial"/>
      <family val="0"/>
      <charset val="1"/>
    </font>
    <font>
      <b val="true"/>
      <sz val="9.5"/>
      <color rgb="FF0A1E3C"/>
      <name val="Arial"/>
      <family val="0"/>
      <charset val="1"/>
    </font>
    <font>
      <sz val="9"/>
      <color rgb="FF8E9AA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A1E3C"/>
      <name val="Arial"/>
      <family val="0"/>
      <charset val="1"/>
    </font>
    <font>
      <sz val="8"/>
      <color rgb="FF8E9AAF"/>
      <name val="Arial"/>
      <family val="0"/>
      <charset val="1"/>
    </font>
    <font>
      <b val="true"/>
      <sz val="10"/>
      <color rgb="FFF9F7F2"/>
      <name val="Arial"/>
      <family val="0"/>
      <charset val="1"/>
    </font>
    <font>
      <b val="true"/>
      <sz val="10"/>
      <color rgb="FFD6FF4D"/>
      <name val="Arial"/>
      <family val="0"/>
      <charset val="1"/>
    </font>
    <font>
      <sz val="10"/>
      <name val="Arial"/>
      <family val="2"/>
    </font>
    <font>
      <b val="true"/>
      <sz val="8.5"/>
      <color rgb="FF8E9AAF"/>
      <name val="Arial"/>
      <family val="0"/>
      <charset val="1"/>
    </font>
    <font>
      <b val="true"/>
      <sz val="22"/>
      <color rgb="FFD6FF4D"/>
      <name val="Arial"/>
      <family val="0"/>
      <charset val="1"/>
    </font>
    <font>
      <b val="true"/>
      <sz val="11"/>
      <color rgb="FF0A1E3C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E3C"/>
        <bgColor rgb="FF003300"/>
      </patternFill>
    </fill>
    <fill>
      <patternFill patternType="solid">
        <fgColor rgb="FFD6FF4D"/>
        <bgColor rgb="FFFFFF00"/>
      </patternFill>
    </fill>
    <fill>
      <patternFill patternType="solid">
        <fgColor rgb="FFF9F7F2"/>
        <bgColor rgb="FFFFF8E1"/>
      </patternFill>
    </fill>
    <fill>
      <patternFill patternType="solid">
        <fgColor rgb="FFFFFFFF"/>
        <bgColor rgb="FFF9F7F2"/>
      </patternFill>
    </fill>
    <fill>
      <patternFill patternType="solid">
        <fgColor rgb="FFFFF8E1"/>
        <bgColor rgb="FFF9F7F2"/>
      </patternFill>
    </fill>
    <fill>
      <patternFill patternType="solid">
        <fgColor rgb="FFFDECEC"/>
        <bgColor rgb="FFF9F7F2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A1E3C"/>
      </bottom>
      <diagonal/>
    </border>
    <border diagonalUp="false" diagonalDown="false">
      <left style="thin">
        <color rgb="FFE4E1D8"/>
      </left>
      <right style="thin">
        <color rgb="FFE4E1D8"/>
      </right>
      <top style="thin">
        <color rgb="FFE4E1D8"/>
      </top>
      <bottom style="thin">
        <color rgb="FFE4E1D8"/>
      </bottom>
      <diagonal/>
    </border>
    <border diagonalUp="false" diagonalDown="false">
      <left/>
      <right/>
      <top/>
      <bottom style="thin">
        <color rgb="FFE4E1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2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3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3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3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3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3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3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2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2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2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0A1E3C"/>
      </font>
      <fill>
        <patternFill>
          <bgColor rgb="FFD6FF4D"/>
        </patternFill>
      </fill>
    </dxf>
    <dxf>
      <font>
        <name val="Arial"/>
        <charset val="1"/>
        <family val="0"/>
        <b val="1"/>
        <color rgb="FF9B1C1C"/>
      </font>
      <fill>
        <patternFill>
          <bgColor rgb="FFFDECEC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9B1C1C"/>
        </patternFill>
      </fill>
    </dxf>
    <dxf>
      <font>
        <name val="Arial"/>
        <charset val="1"/>
        <family val="0"/>
        <b val="1"/>
        <color rgb="FF0A1E3C"/>
      </font>
      <fill>
        <patternFill>
          <bgColor rgb="FFE4E1D8"/>
        </patternFill>
      </fill>
    </dxf>
    <dxf>
      <font>
        <name val="Arial"/>
        <charset val="1"/>
        <family val="0"/>
        <b val="1"/>
        <color rgb="FF424650"/>
      </font>
      <fill>
        <patternFill>
          <bgColor rgb="FFFFFFFF"/>
        </patternFill>
      </fill>
    </dxf>
    <dxf>
      <font>
        <name val="Arial"/>
        <charset val="1"/>
        <family val="0"/>
        <color rgb="FF9B1C1C"/>
      </font>
      <fill>
        <patternFill>
          <bgColor rgb="FFFDECEC"/>
        </patternFill>
      </fill>
    </dxf>
    <dxf>
      <fill>
        <patternFill>
          <bgColor rgb="FFD6FF4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6FF4D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8E1"/>
      <rgbColor rgb="FFF9F7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1D8"/>
      <rgbColor rgb="FFFDEC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E9AAF"/>
      <rgbColor rgb="FF0A1E3C"/>
      <rgbColor rgb="FF339966"/>
      <rgbColor rgb="FF003300"/>
      <rgbColor rgb="FF333300"/>
      <rgbColor rgb="FF9B1C1C"/>
      <rgbColor rgb="FF993366"/>
      <rgbColor rgb="FF333399"/>
      <rgbColor rgb="FF4246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te deja cada producto por mes (los 10 primeros)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0a1e3c"/>
            </a:solidFill>
            <a:ln w="9360">
              <a:solidFill>
                <a:srgbClr val="0a1e3c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Resumen!$C$15:$C$24</c:f>
              <c:strCache>
                <c:ptCount val="10"/>
                <c:pt idx="0">
                  <c:v>Producto A (ejemplo)</c:v>
                </c:pt>
                <c:pt idx="1">
                  <c:v>Producto B (ejemplo)</c:v>
                </c:pt>
                <c:pt idx="2">
                  <c:v>Producto D (ejemplo)</c:v>
                </c:pt>
                <c:pt idx="3">
                  <c:v>Producto C (ejemplo)</c:v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Resumen!$D$15:$D$24</c:f>
              <c:numCache>
                <c:formatCode>"$ "#,##0;[RED]"-$ "#,##0;"$ "0</c:formatCode>
                <c:ptCount val="10"/>
                <c:pt idx="0">
                  <c:v>80000</c:v>
                </c:pt>
                <c:pt idx="1">
                  <c:v>72000</c:v>
                </c:pt>
                <c:pt idx="2">
                  <c:v>49500</c:v>
                </c:pt>
                <c:pt idx="3">
                  <c:v>25000</c:v>
                </c:pt>
              </c:numCache>
            </c:numRef>
          </c:val>
        </c:ser>
        <c:gapWidth val="60"/>
        <c:overlap val="0"/>
        <c:axId val="9922056"/>
        <c:axId val="77232269"/>
      </c:barChart>
      <c:catAx>
        <c:axId val="992205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232269"/>
        <c:crosses val="autoZero"/>
        <c:auto val="1"/>
        <c:lblAlgn val="ctr"/>
        <c:lblOffset val="100"/>
        <c:noMultiLvlLbl val="0"/>
      </c:catAx>
      <c:valAx>
        <c:axId val="77232269"/>
        <c:scaling>
          <c:orientation val="minMax"/>
        </c:scaling>
        <c:delete val="0"/>
        <c:axPos val="l"/>
        <c:numFmt formatCode="&quot;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220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te deja cada producto por hora (los 10 primeros)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8e9aaf"/>
            </a:solidFill>
            <a:ln w="9360">
              <a:solidFill>
                <a:srgbClr val="8e9aa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Resumen!$H$15:$H$24</c:f>
              <c:strCache>
                <c:ptCount val="10"/>
                <c:pt idx="0">
                  <c:v>Producto B (ejemplo)</c:v>
                </c:pt>
                <c:pt idx="1">
                  <c:v>Producto C (ejemplo)</c:v>
                </c:pt>
                <c:pt idx="2">
                  <c:v>Producto A (ejemplo)</c:v>
                </c:pt>
                <c:pt idx="3">
                  <c:v>Producto D (ejemplo)</c:v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Resumen!$I$15:$I$24</c:f>
              <c:numCache>
                <c:formatCode>"$ "#,##0;[RED]"-$ "#,##0;"$ "0</c:formatCode>
                <c:ptCount val="10"/>
                <c:pt idx="0">
                  <c:v>36000</c:v>
                </c:pt>
                <c:pt idx="1">
                  <c:v>12500</c:v>
                </c:pt>
                <c:pt idx="2">
                  <c:v>10000</c:v>
                </c:pt>
                <c:pt idx="3">
                  <c:v>5400</c:v>
                </c:pt>
              </c:numCache>
            </c:numRef>
          </c:val>
        </c:ser>
        <c:gapWidth val="60"/>
        <c:overlap val="0"/>
        <c:axId val="97322356"/>
        <c:axId val="86447067"/>
      </c:barChart>
      <c:catAx>
        <c:axId val="9732235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447067"/>
        <c:crosses val="autoZero"/>
        <c:auto val="1"/>
        <c:lblAlgn val="ctr"/>
        <c:lblOffset val="100"/>
        <c:noMultiLvlLbl val="0"/>
      </c:catAx>
      <c:valAx>
        <c:axId val="86447067"/>
        <c:scaling>
          <c:orientation val="minMax"/>
        </c:scaling>
        <c:delete val="0"/>
        <c:axPos val="l"/>
        <c:numFmt formatCode="&quot;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3223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3</xdr:row>
      <xdr:rowOff>0</xdr:rowOff>
    </xdr:from>
    <xdr:to>
      <xdr:col>21</xdr:col>
      <xdr:colOff>4320</xdr:colOff>
      <xdr:row>14</xdr:row>
      <xdr:rowOff>105120</xdr:rowOff>
    </xdr:to>
    <xdr:graphicFrame>
      <xdr:nvGraphicFramePr>
        <xdr:cNvPr id="0" name="Chart 1"/>
        <xdr:cNvGraphicFramePr/>
      </xdr:nvGraphicFramePr>
      <xdr:xfrm>
        <a:off x="11066040" y="933480"/>
        <a:ext cx="611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23</xdr:row>
      <xdr:rowOff>0</xdr:rowOff>
    </xdr:from>
    <xdr:to>
      <xdr:col>21</xdr:col>
      <xdr:colOff>4320</xdr:colOff>
      <xdr:row>35</xdr:row>
      <xdr:rowOff>219240</xdr:rowOff>
    </xdr:to>
    <xdr:graphicFrame>
      <xdr:nvGraphicFramePr>
        <xdr:cNvPr id="1" name="Chart 2"/>
        <xdr:cNvGraphicFramePr/>
      </xdr:nvGraphicFramePr>
      <xdr:xfrm>
        <a:off x="11066040" y="6648480"/>
        <a:ext cx="611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deasargentinas.com/que-productos-conviene-vender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FF4D"/>
    <pageSetUpPr fitToPage="true"/>
  </sheetPr>
  <dimension ref="A1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8"/>
  </cols>
  <sheetData>
    <row r="1" customFormat="false" ht="51.75" hidden="false" customHeight="true" outlineLevel="0" collapsed="false">
      <c r="A1" s="1"/>
      <c r="B1" s="2" t="s">
        <v>0</v>
      </c>
      <c r="C1" s="2"/>
    </row>
    <row r="2" customFormat="false" ht="25.5" hidden="false" customHeight="true" outlineLevel="0" collapsed="false">
      <c r="A2" s="1"/>
      <c r="B2" s="3" t="s">
        <v>1</v>
      </c>
      <c r="C2" s="3"/>
    </row>
    <row r="3" customFormat="false" ht="6" hidden="false" customHeight="true" outlineLevel="0" collapsed="false">
      <c r="A3" s="4"/>
      <c r="B3" s="4"/>
      <c r="C3" s="4"/>
    </row>
    <row r="4" customFormat="false" ht="15" hidden="false" customHeight="false" outlineLevel="0" collapsed="false">
      <c r="A4" s="5"/>
      <c r="B4" s="5"/>
      <c r="C4" s="5"/>
    </row>
    <row r="5" customFormat="false" ht="24" hidden="false" customHeight="true" outlineLevel="0" collapsed="false">
      <c r="A5" s="5"/>
      <c r="B5" s="6" t="s">
        <v>2</v>
      </c>
      <c r="C5" s="6"/>
    </row>
    <row r="6" customFormat="false" ht="48" hidden="false" customHeight="true" outlineLevel="0" collapsed="false">
      <c r="A6" s="5"/>
      <c r="B6" s="7" t="s">
        <v>3</v>
      </c>
      <c r="C6" s="7"/>
    </row>
    <row r="7" customFormat="false" ht="15" hidden="false" customHeight="false" outlineLevel="0" collapsed="false">
      <c r="A7" s="5"/>
      <c r="B7" s="5"/>
      <c r="C7" s="5"/>
    </row>
    <row r="8" customFormat="false" ht="24" hidden="false" customHeight="true" outlineLevel="0" collapsed="false">
      <c r="A8" s="5"/>
      <c r="B8" s="6" t="s">
        <v>4</v>
      </c>
      <c r="C8" s="6"/>
    </row>
    <row r="9" customFormat="false" ht="39.75" hidden="false" customHeight="true" outlineLevel="0" collapsed="false">
      <c r="A9" s="5"/>
      <c r="B9" s="8" t="s">
        <v>5</v>
      </c>
      <c r="C9" s="9" t="s">
        <v>6</v>
      </c>
    </row>
    <row r="10" customFormat="false" ht="39.75" hidden="false" customHeight="true" outlineLevel="0" collapsed="false">
      <c r="A10" s="5"/>
      <c r="B10" s="8" t="s">
        <v>7</v>
      </c>
      <c r="C10" s="9" t="s">
        <v>8</v>
      </c>
    </row>
    <row r="11" customFormat="false" ht="39.75" hidden="false" customHeight="true" outlineLevel="0" collapsed="false">
      <c r="A11" s="5"/>
      <c r="B11" s="8" t="s">
        <v>9</v>
      </c>
      <c r="C11" s="9" t="s">
        <v>10</v>
      </c>
    </row>
    <row r="12" customFormat="false" ht="39.75" hidden="false" customHeight="true" outlineLevel="0" collapsed="false">
      <c r="A12" s="5"/>
      <c r="B12" s="8" t="s">
        <v>11</v>
      </c>
      <c r="C12" s="9" t="s">
        <v>12</v>
      </c>
    </row>
    <row r="13" customFormat="false" ht="39.75" hidden="false" customHeight="true" outlineLevel="0" collapsed="false">
      <c r="A13" s="5"/>
      <c r="B13" s="8" t="s">
        <v>13</v>
      </c>
      <c r="C13" s="9" t="s">
        <v>14</v>
      </c>
    </row>
    <row r="14" customFormat="false" ht="15" hidden="false" customHeight="false" outlineLevel="0" collapsed="false">
      <c r="A14" s="5"/>
      <c r="B14" s="5"/>
      <c r="C14" s="5"/>
    </row>
    <row r="15" customFormat="false" ht="24" hidden="false" customHeight="true" outlineLevel="0" collapsed="false">
      <c r="A15" s="5"/>
      <c r="B15" s="6" t="s">
        <v>15</v>
      </c>
      <c r="C15" s="6"/>
    </row>
    <row r="16" customFormat="false" ht="25.5" hidden="false" customHeight="true" outlineLevel="0" collapsed="false">
      <c r="A16" s="5"/>
      <c r="B16" s="10" t="s">
        <v>16</v>
      </c>
      <c r="C16" s="11" t="s">
        <v>17</v>
      </c>
    </row>
    <row r="17" customFormat="false" ht="25.5" hidden="false" customHeight="true" outlineLevel="0" collapsed="false">
      <c r="A17" s="5"/>
      <c r="B17" s="12" t="s">
        <v>16</v>
      </c>
      <c r="C17" s="11" t="s">
        <v>18</v>
      </c>
    </row>
    <row r="18" customFormat="false" ht="25.5" hidden="false" customHeight="true" outlineLevel="0" collapsed="false">
      <c r="A18" s="5"/>
      <c r="B18" s="13" t="s">
        <v>19</v>
      </c>
      <c r="C18" s="11" t="s">
        <v>20</v>
      </c>
    </row>
    <row r="19" customFormat="false" ht="25.5" hidden="false" customHeight="true" outlineLevel="0" collapsed="false">
      <c r="A19" s="5"/>
      <c r="B19" s="14" t="s">
        <v>21</v>
      </c>
      <c r="C19" s="11" t="s">
        <v>22</v>
      </c>
    </row>
    <row r="20" customFormat="false" ht="15" hidden="false" customHeight="false" outlineLevel="0" collapsed="false">
      <c r="A20" s="5"/>
      <c r="B20" s="5"/>
      <c r="C20" s="5"/>
    </row>
    <row r="21" customFormat="false" ht="24" hidden="false" customHeight="true" outlineLevel="0" collapsed="false">
      <c r="A21" s="5"/>
      <c r="B21" s="6" t="s">
        <v>23</v>
      </c>
      <c r="C21" s="6"/>
    </row>
    <row r="22" customFormat="false" ht="31.5" hidden="false" customHeight="true" outlineLevel="0" collapsed="false">
      <c r="A22" s="5"/>
      <c r="B22" s="15" t="s">
        <v>19</v>
      </c>
      <c r="C22" s="9" t="s">
        <v>24</v>
      </c>
    </row>
    <row r="23" customFormat="false" ht="31.5" hidden="false" customHeight="true" outlineLevel="0" collapsed="false">
      <c r="A23" s="5"/>
      <c r="B23" s="15" t="s">
        <v>25</v>
      </c>
      <c r="C23" s="9" t="s">
        <v>26</v>
      </c>
    </row>
    <row r="24" customFormat="false" ht="31.5" hidden="false" customHeight="true" outlineLevel="0" collapsed="false">
      <c r="A24" s="5"/>
      <c r="B24" s="15" t="s">
        <v>27</v>
      </c>
      <c r="C24" s="9" t="s">
        <v>28</v>
      </c>
    </row>
    <row r="25" customFormat="false" ht="31.5" hidden="false" customHeight="true" outlineLevel="0" collapsed="false">
      <c r="A25" s="5"/>
      <c r="B25" s="15" t="s">
        <v>21</v>
      </c>
      <c r="C25" s="9" t="s">
        <v>29</v>
      </c>
    </row>
    <row r="26" customFormat="false" ht="31.5" hidden="false" customHeight="true" outlineLevel="0" collapsed="false">
      <c r="A26" s="5"/>
      <c r="B26" s="15" t="s">
        <v>30</v>
      </c>
      <c r="C26" s="9" t="s">
        <v>31</v>
      </c>
    </row>
    <row r="27" customFormat="false" ht="15" hidden="false" customHeight="false" outlineLevel="0" collapsed="false">
      <c r="A27" s="5"/>
      <c r="B27" s="5"/>
      <c r="C27" s="5"/>
    </row>
    <row r="28" customFormat="false" ht="39.75" hidden="false" customHeight="true" outlineLevel="0" collapsed="false">
      <c r="A28" s="5"/>
      <c r="B28" s="16" t="s">
        <v>32</v>
      </c>
      <c r="C28" s="16"/>
    </row>
    <row r="29" customFormat="false" ht="15" hidden="false" customHeight="false" outlineLevel="0" collapsed="false">
      <c r="A29" s="5"/>
      <c r="B29" s="5"/>
      <c r="C29" s="5"/>
    </row>
    <row r="30" customFormat="false" ht="15" hidden="false" customHeight="false" outlineLevel="0" collapsed="false">
      <c r="A30" s="5"/>
      <c r="B30" s="17" t="s">
        <v>33</v>
      </c>
      <c r="C30" s="17"/>
    </row>
    <row r="31" customFormat="false" ht="15" hidden="false" customHeight="false" outlineLevel="0" collapsed="false">
      <c r="A31" s="5"/>
      <c r="B31" s="5"/>
      <c r="C31" s="5"/>
    </row>
    <row r="32" customFormat="false" ht="15" hidden="false" customHeight="false" outlineLevel="0" collapsed="false">
      <c r="A32" s="5"/>
      <c r="B32" s="5"/>
      <c r="C32" s="5"/>
    </row>
    <row r="33" customFormat="false" ht="15" hidden="false" customHeight="false" outlineLevel="0" collapsed="false">
      <c r="A33" s="5"/>
      <c r="B33" s="5"/>
      <c r="C33" s="5"/>
    </row>
    <row r="34" customFormat="false" ht="15" hidden="false" customHeight="false" outlineLevel="0" collapsed="false">
      <c r="A34" s="5"/>
      <c r="B34" s="5"/>
      <c r="C34" s="5"/>
    </row>
    <row r="35" customFormat="false" ht="15" hidden="false" customHeight="false" outlineLevel="0" collapsed="false">
      <c r="A35" s="5"/>
      <c r="B35" s="5"/>
      <c r="C35" s="5"/>
    </row>
    <row r="36" customFormat="false" ht="15" hidden="false" customHeight="false" outlineLevel="0" collapsed="false">
      <c r="A36" s="5"/>
      <c r="B36" s="5"/>
      <c r="C36" s="5"/>
    </row>
    <row r="37" customFormat="false" ht="15" hidden="false" customHeight="false" outlineLevel="0" collapsed="false">
      <c r="A37" s="5"/>
      <c r="B37" s="5"/>
      <c r="C37" s="5"/>
    </row>
    <row r="38" customFormat="false" ht="15" hidden="false" customHeight="false" outlineLevel="0" collapsed="false">
      <c r="A38" s="5"/>
      <c r="B38" s="5"/>
      <c r="C38" s="5"/>
    </row>
    <row r="39" customFormat="false" ht="15" hidden="false" customHeight="false" outlineLevel="0" collapsed="false">
      <c r="A39" s="5"/>
      <c r="B39" s="5"/>
      <c r="C39" s="5"/>
    </row>
  </sheetData>
  <mergeCells count="9">
    <mergeCell ref="B1:C1"/>
    <mergeCell ref="B2:C2"/>
    <mergeCell ref="B5:C5"/>
    <mergeCell ref="B6:C6"/>
    <mergeCell ref="B8:C8"/>
    <mergeCell ref="B15:C15"/>
    <mergeCell ref="B21:C21"/>
    <mergeCell ref="B28:C28"/>
    <mergeCell ref="B30:C30"/>
  </mergeCells>
  <hyperlinks>
    <hyperlink ref="B30" r:id="rId1" display="Guía completa: Cómo saber qué productos te conviene vender de verdad  ·  ideasargentinas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1E3C"/>
    <pageSetUpPr fitToPage="true"/>
  </sheetPr>
  <dimension ref="A1:R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9" min="6" style="0" width="13"/>
    <col collapsed="false" customWidth="true" hidden="false" outlineLevel="0" max="10" min="10" style="0" width="14"/>
    <col collapsed="false" customWidth="true" hidden="false" outlineLevel="0" max="11" min="11" style="0" width="11"/>
    <col collapsed="false" customWidth="true" hidden="false" outlineLevel="0" max="12" min="12" style="0" width="15"/>
    <col collapsed="false" customWidth="true" hidden="false" outlineLevel="0" max="13" min="13" style="0" width="11"/>
    <col collapsed="false" customWidth="true" hidden="false" outlineLevel="0" max="14" min="14" style="0" width="14"/>
    <col collapsed="false" customWidth="true" hidden="false" outlineLevel="0" max="15" min="15" style="0" width="9"/>
    <col collapsed="false" customWidth="true" hidden="false" outlineLevel="0" max="16" min="16" style="0" width="24"/>
    <col collapsed="false" customWidth="true" hidden="true" outlineLevel="0" max="18" min="17" style="0" width="8"/>
  </cols>
  <sheetData>
    <row r="1" customFormat="false" ht="43.5" hidden="false" customHeight="true" outlineLevel="0" collapsed="false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customFormat="false" ht="24" hidden="false" customHeight="true" outlineLevel="0" collapsed="false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customFormat="false" ht="30" hidden="false" customHeight="true" outlineLevel="0" collapsed="false">
      <c r="A5" s="5"/>
      <c r="B5" s="19" t="s">
        <v>36</v>
      </c>
      <c r="C5" s="20" t="n">
        <v>0.25</v>
      </c>
      <c r="D5" s="21" t="s">
        <v>37</v>
      </c>
      <c r="E5" s="21"/>
      <c r="F5" s="21"/>
      <c r="G5" s="21"/>
      <c r="H5" s="21"/>
      <c r="I5" s="5"/>
      <c r="J5" s="5"/>
      <c r="K5" s="5"/>
      <c r="L5" s="5"/>
      <c r="M5" s="5"/>
      <c r="N5" s="5"/>
      <c r="O5" s="5"/>
      <c r="P5" s="5"/>
    </row>
    <row r="6" customFormat="false" ht="30" hidden="false" customHeight="true" outlineLevel="0" collapsed="false">
      <c r="A6" s="5"/>
      <c r="B6" s="19" t="s">
        <v>38</v>
      </c>
      <c r="C6" s="22" t="n">
        <v>5</v>
      </c>
      <c r="D6" s="21" t="s">
        <v>39</v>
      </c>
      <c r="E6" s="21"/>
      <c r="F6" s="21"/>
      <c r="G6" s="21"/>
      <c r="H6" s="21"/>
      <c r="I6" s="5"/>
      <c r="J6" s="5"/>
      <c r="K6" s="5"/>
      <c r="L6" s="5"/>
      <c r="M6" s="5"/>
      <c r="N6" s="5"/>
      <c r="O6" s="5"/>
      <c r="P6" s="5"/>
    </row>
    <row r="7" customFormat="false" ht="19.5" hidden="false" customHeight="true" outlineLevel="0" collapsed="false">
      <c r="A7" s="5"/>
      <c r="B7" s="5"/>
      <c r="C7" s="23" t="s">
        <v>40</v>
      </c>
      <c r="D7" s="23"/>
      <c r="E7" s="23"/>
      <c r="F7" s="23"/>
      <c r="G7" s="23"/>
      <c r="H7" s="23"/>
      <c r="I7" s="23"/>
      <c r="J7" s="24" t="s">
        <v>41</v>
      </c>
      <c r="K7" s="24"/>
      <c r="L7" s="24"/>
      <c r="M7" s="24"/>
      <c r="N7" s="24"/>
      <c r="O7" s="24"/>
      <c r="P7" s="24"/>
    </row>
    <row r="8" customFormat="false" ht="51.75" hidden="false" customHeight="true" outlineLevel="0" collapsed="false">
      <c r="A8" s="25" t="s">
        <v>42</v>
      </c>
      <c r="B8" s="25" t="s">
        <v>43</v>
      </c>
      <c r="C8" s="25" t="s">
        <v>44</v>
      </c>
      <c r="D8" s="25" t="s">
        <v>45</v>
      </c>
      <c r="E8" s="25" t="s">
        <v>46</v>
      </c>
      <c r="F8" s="25" t="s">
        <v>47</v>
      </c>
      <c r="G8" s="25" t="s">
        <v>48</v>
      </c>
      <c r="H8" s="25" t="s">
        <v>49</v>
      </c>
      <c r="I8" s="25" t="s">
        <v>50</v>
      </c>
      <c r="J8" s="26" t="s">
        <v>51</v>
      </c>
      <c r="K8" s="26" t="s">
        <v>52</v>
      </c>
      <c r="L8" s="26" t="s">
        <v>53</v>
      </c>
      <c r="M8" s="26" t="s">
        <v>54</v>
      </c>
      <c r="N8" s="26" t="s">
        <v>55</v>
      </c>
      <c r="O8" s="26" t="s">
        <v>56</v>
      </c>
      <c r="P8" s="26" t="s">
        <v>57</v>
      </c>
      <c r="Q8" s="26" t="s">
        <v>58</v>
      </c>
      <c r="R8" s="26" t="s">
        <v>59</v>
      </c>
    </row>
    <row r="9" customFormat="false" ht="21.75" hidden="false" customHeight="true" outlineLevel="0" collapsed="false">
      <c r="A9" s="27" t="n">
        <v>1</v>
      </c>
      <c r="B9" s="28" t="s">
        <v>60</v>
      </c>
      <c r="C9" s="29" t="n">
        <v>8000</v>
      </c>
      <c r="D9" s="29" t="n">
        <v>4800</v>
      </c>
      <c r="E9" s="30" t="n">
        <v>0.15</v>
      </c>
      <c r="F9" s="29" t="n">
        <v>0</v>
      </c>
      <c r="G9" s="29" t="n">
        <v>0</v>
      </c>
      <c r="H9" s="31" t="n">
        <v>40</v>
      </c>
      <c r="I9" s="32" t="n">
        <v>12</v>
      </c>
      <c r="J9" s="33" t="n">
        <f aca="false">IF(C9="","",C9*(1-E9)-D9-F9-G9)</f>
        <v>2000</v>
      </c>
      <c r="K9" s="34" t="n">
        <f aca="false">IF(OR(C9="",C9=0,J9=""),"",J9/C9)</f>
        <v>0.25</v>
      </c>
      <c r="L9" s="35" t="n">
        <f aca="false">IF(OR(J9="",H9=""),"",J9*H9)</f>
        <v>80000</v>
      </c>
      <c r="M9" s="36" t="n">
        <f aca="false">IF(OR(H9="",I9=""),"",H9*I9/60)</f>
        <v>8</v>
      </c>
      <c r="N9" s="35" t="n">
        <f aca="false">IF(OR(L9="",M9="",M9=0),"",L9/M9)</f>
        <v>10000</v>
      </c>
      <c r="O9" s="37" t="n">
        <f aca="false">IF(L9="","",RANK(L9,$L$9:$L$38))</f>
        <v>1</v>
      </c>
      <c r="P9" s="38" t="str">
        <f aca="false">IF(OR(L9="",K9=""),"",IF(J9&lt;=0,"Perdés plata",IF(AND(ROUND(K9,4)&gt;=$C$5,H9&gt;=$C$6),"Tu negocio",IF(ROUND(K9,4)&gt;=$C$5,"Revisá precio y fotos",IF(H9&gt;=$C$6,"Útil de entrada","Sacalo")))))</f>
        <v>Tu negocio</v>
      </c>
      <c r="Q9" s="39" t="n">
        <f aca="false">IF(L9="","",RANK(L9,$L$9:$L$38)+COUNTIF($L$9:L9,L9)-1)</f>
        <v>1</v>
      </c>
      <c r="R9" s="39" t="n">
        <f aca="false">IF(N9="","",RANK(N9,$N$9:$N$38)+COUNTIF($N$9:N9,N9)-1)</f>
        <v>3</v>
      </c>
    </row>
    <row r="10" customFormat="false" ht="21.75" hidden="false" customHeight="true" outlineLevel="0" collapsed="false">
      <c r="A10" s="27" t="n">
        <v>2</v>
      </c>
      <c r="B10" s="28" t="s">
        <v>61</v>
      </c>
      <c r="C10" s="29" t="n">
        <v>30000</v>
      </c>
      <c r="D10" s="29" t="n">
        <v>13500</v>
      </c>
      <c r="E10" s="30" t="n">
        <v>0.15</v>
      </c>
      <c r="F10" s="29" t="n">
        <v>0</v>
      </c>
      <c r="G10" s="29" t="n">
        <v>0</v>
      </c>
      <c r="H10" s="31" t="n">
        <v>6</v>
      </c>
      <c r="I10" s="32" t="n">
        <v>20</v>
      </c>
      <c r="J10" s="40" t="n">
        <f aca="false">IF(C10="","",C10*(1-E10)-D10-F10-G10)</f>
        <v>12000</v>
      </c>
      <c r="K10" s="41" t="n">
        <f aca="false">IF(OR(C10="",C10=0,J10=""),"",J10/C10)</f>
        <v>0.4</v>
      </c>
      <c r="L10" s="42" t="n">
        <f aca="false">IF(OR(J10="",H10=""),"",J10*H10)</f>
        <v>72000</v>
      </c>
      <c r="M10" s="43" t="n">
        <f aca="false">IF(OR(H10="",I10=""),"",H10*I10/60)</f>
        <v>2</v>
      </c>
      <c r="N10" s="42" t="n">
        <f aca="false">IF(OR(L10="",M10="",M10=0),"",L10/M10)</f>
        <v>36000</v>
      </c>
      <c r="O10" s="44" t="n">
        <f aca="false">IF(L10="","",RANK(L10,$L$9:$L$38))</f>
        <v>2</v>
      </c>
      <c r="P10" s="45" t="str">
        <f aca="false">IF(OR(L10="",K10=""),"",IF(J10&lt;=0,"Perdés plata",IF(AND(ROUND(K10,4)&gt;=$C$5,H10&gt;=$C$6),"Tu negocio",IF(ROUND(K10,4)&gt;=$C$5,"Revisá precio y fotos",IF(H10&gt;=$C$6,"Útil de entrada","Sacalo")))))</f>
        <v>Tu negocio</v>
      </c>
      <c r="Q10" s="46" t="n">
        <f aca="false">IF(L10="","",RANK(L10,$L$9:$L$38)+COUNTIF($L$9:L10,L10)-1)</f>
        <v>2</v>
      </c>
      <c r="R10" s="46" t="n">
        <f aca="false">IF(N10="","",RANK(N10,$N$9:$N$38)+COUNTIF($N$9:N10,N10)-1)</f>
        <v>1</v>
      </c>
    </row>
    <row r="11" customFormat="false" ht="21.75" hidden="false" customHeight="true" outlineLevel="0" collapsed="false">
      <c r="A11" s="27" t="n">
        <v>3</v>
      </c>
      <c r="B11" s="28" t="s">
        <v>62</v>
      </c>
      <c r="C11" s="29" t="n">
        <v>60000</v>
      </c>
      <c r="D11" s="29" t="n">
        <v>26000</v>
      </c>
      <c r="E11" s="30" t="n">
        <v>0.15</v>
      </c>
      <c r="F11" s="29" t="n">
        <v>0</v>
      </c>
      <c r="G11" s="29" t="n">
        <v>0</v>
      </c>
      <c r="H11" s="31" t="n">
        <v>1</v>
      </c>
      <c r="I11" s="32" t="n">
        <v>120</v>
      </c>
      <c r="J11" s="33" t="n">
        <f aca="false">IF(C11="","",C11*(1-E11)-D11-F11-G11)</f>
        <v>25000</v>
      </c>
      <c r="K11" s="34" t="n">
        <f aca="false">IF(OR(C11="",C11=0,J11=""),"",J11/C11)</f>
        <v>0.416666666666667</v>
      </c>
      <c r="L11" s="35" t="n">
        <f aca="false">IF(OR(J11="",H11=""),"",J11*H11)</f>
        <v>25000</v>
      </c>
      <c r="M11" s="36" t="n">
        <f aca="false">IF(OR(H11="",I11=""),"",H11*I11/60)</f>
        <v>2</v>
      </c>
      <c r="N11" s="35" t="n">
        <f aca="false">IF(OR(L11="",M11="",M11=0),"",L11/M11)</f>
        <v>12500</v>
      </c>
      <c r="O11" s="37" t="n">
        <f aca="false">IF(L11="","",RANK(L11,$L$9:$L$38))</f>
        <v>4</v>
      </c>
      <c r="P11" s="38" t="str">
        <f aca="false">IF(OR(L11="",K11=""),"",IF(J11&lt;=0,"Perdés plata",IF(AND(ROUND(K11,4)&gt;=$C$5,H11&gt;=$C$6),"Tu negocio",IF(ROUND(K11,4)&gt;=$C$5,"Revisá precio y fotos",IF(H11&gt;=$C$6,"Útil de entrada","Sacalo")))))</f>
        <v>Revisá precio y fotos</v>
      </c>
      <c r="Q11" s="39" t="n">
        <f aca="false">IF(L11="","",RANK(L11,$L$9:$L$38)+COUNTIF($L$9:L11,L11)-1)</f>
        <v>4</v>
      </c>
      <c r="R11" s="39" t="n">
        <f aca="false">IF(N11="","",RANK(N11,$N$9:$N$38)+COUNTIF($N$9:N11,N11)-1)</f>
        <v>2</v>
      </c>
    </row>
    <row r="12" customFormat="false" ht="21.75" hidden="false" customHeight="true" outlineLevel="0" collapsed="false">
      <c r="A12" s="27" t="n">
        <v>4</v>
      </c>
      <c r="B12" s="28" t="s">
        <v>63</v>
      </c>
      <c r="C12" s="29" t="n">
        <v>4000</v>
      </c>
      <c r="D12" s="29" t="n">
        <v>2500</v>
      </c>
      <c r="E12" s="30" t="n">
        <v>0.15</v>
      </c>
      <c r="F12" s="29" t="n">
        <v>0</v>
      </c>
      <c r="G12" s="29" t="n">
        <v>0</v>
      </c>
      <c r="H12" s="31" t="n">
        <v>55</v>
      </c>
      <c r="I12" s="32" t="n">
        <v>10</v>
      </c>
      <c r="J12" s="40" t="n">
        <f aca="false">IF(C12="","",C12*(1-E12)-D12-F12-G12)</f>
        <v>900</v>
      </c>
      <c r="K12" s="41" t="n">
        <f aca="false">IF(OR(C12="",C12=0,J12=""),"",J12/C12)</f>
        <v>0.225</v>
      </c>
      <c r="L12" s="42" t="n">
        <f aca="false">IF(OR(J12="",H12=""),"",J12*H12)</f>
        <v>49500</v>
      </c>
      <c r="M12" s="43" t="n">
        <f aca="false">IF(OR(H12="",I12=""),"",H12*I12/60)</f>
        <v>9.16666666666667</v>
      </c>
      <c r="N12" s="42" t="n">
        <f aca="false">IF(OR(L12="",M12="",M12=0),"",L12/M12)</f>
        <v>5400</v>
      </c>
      <c r="O12" s="44" t="n">
        <f aca="false">IF(L12="","",RANK(L12,$L$9:$L$38))</f>
        <v>3</v>
      </c>
      <c r="P12" s="45" t="str">
        <f aca="false">IF(OR(L12="",K12=""),"",IF(J12&lt;=0,"Perdés plata",IF(AND(ROUND(K12,4)&gt;=$C$5,H12&gt;=$C$6),"Tu negocio",IF(ROUND(K12,4)&gt;=$C$5,"Revisá precio y fotos",IF(H12&gt;=$C$6,"Útil de entrada","Sacalo")))))</f>
        <v>Útil de entrada</v>
      </c>
      <c r="Q12" s="46" t="n">
        <f aca="false">IF(L12="","",RANK(L12,$L$9:$L$38)+COUNTIF($L$9:L12,L12)-1)</f>
        <v>3</v>
      </c>
      <c r="R12" s="46" t="n">
        <f aca="false">IF(N12="","",RANK(N12,$N$9:$N$38)+COUNTIF($N$9:N12,N12)-1)</f>
        <v>4</v>
      </c>
    </row>
    <row r="13" customFormat="false" ht="21.75" hidden="false" customHeight="true" outlineLevel="0" collapsed="false">
      <c r="A13" s="27" t="n">
        <v>5</v>
      </c>
      <c r="B13" s="28"/>
      <c r="C13" s="29"/>
      <c r="D13" s="29"/>
      <c r="E13" s="30"/>
      <c r="F13" s="29"/>
      <c r="G13" s="29"/>
      <c r="H13" s="31"/>
      <c r="I13" s="32"/>
      <c r="J13" s="33" t="str">
        <f aca="false">IF(C13="","",C13*(1-E13)-D13-F13-G13)</f>
        <v/>
      </c>
      <c r="K13" s="34" t="str">
        <f aca="false">IF(OR(C13="",C13=0,J13=""),"",J13/C13)</f>
        <v/>
      </c>
      <c r="L13" s="35" t="str">
        <f aca="false">IF(OR(J13="",H13=""),"",J13*H13)</f>
        <v/>
      </c>
      <c r="M13" s="36" t="str">
        <f aca="false">IF(OR(H13="",I13=""),"",H13*I13/60)</f>
        <v/>
      </c>
      <c r="N13" s="35" t="str">
        <f aca="false">IF(OR(L13="",M13="",M13=0),"",L13/M13)</f>
        <v/>
      </c>
      <c r="O13" s="37" t="str">
        <f aca="false">IF(L13="","",RANK(L13,$L$9:$L$38))</f>
        <v/>
      </c>
      <c r="P13" s="38" t="str">
        <f aca="false">IF(OR(L13="",K13=""),"",IF(J13&lt;=0,"Perdés plata",IF(AND(ROUND(K13,4)&gt;=$C$5,H13&gt;=$C$6),"Tu negocio",IF(ROUND(K13,4)&gt;=$C$5,"Revisá precio y fotos",IF(H13&gt;=$C$6,"Útil de entrada","Sacalo")))))</f>
        <v/>
      </c>
      <c r="Q13" s="39" t="str">
        <f aca="false">IF(L13="","",RANK(L13,$L$9:$L$38)+COUNTIF($L$9:L13,L13)-1)</f>
        <v/>
      </c>
      <c r="R13" s="39" t="str">
        <f aca="false">IF(N13="","",RANK(N13,$N$9:$N$38)+COUNTIF($N$9:N13,N13)-1)</f>
        <v/>
      </c>
    </row>
    <row r="14" customFormat="false" ht="21.75" hidden="false" customHeight="true" outlineLevel="0" collapsed="false">
      <c r="A14" s="27" t="n">
        <v>6</v>
      </c>
      <c r="B14" s="28"/>
      <c r="C14" s="29"/>
      <c r="D14" s="29"/>
      <c r="E14" s="30"/>
      <c r="F14" s="29"/>
      <c r="G14" s="29"/>
      <c r="H14" s="31"/>
      <c r="I14" s="32"/>
      <c r="J14" s="40" t="str">
        <f aca="false">IF(C14="","",C14*(1-E14)-D14-F14-G14)</f>
        <v/>
      </c>
      <c r="K14" s="41" t="str">
        <f aca="false">IF(OR(C14="",C14=0,J14=""),"",J14/C14)</f>
        <v/>
      </c>
      <c r="L14" s="42" t="str">
        <f aca="false">IF(OR(J14="",H14=""),"",J14*H14)</f>
        <v/>
      </c>
      <c r="M14" s="43" t="str">
        <f aca="false">IF(OR(H14="",I14=""),"",H14*I14/60)</f>
        <v/>
      </c>
      <c r="N14" s="42" t="str">
        <f aca="false">IF(OR(L14="",M14="",M14=0),"",L14/M14)</f>
        <v/>
      </c>
      <c r="O14" s="44" t="str">
        <f aca="false">IF(L14="","",RANK(L14,$L$9:$L$38))</f>
        <v/>
      </c>
      <c r="P14" s="45" t="str">
        <f aca="false">IF(OR(L14="",K14=""),"",IF(J14&lt;=0,"Perdés plata",IF(AND(ROUND(K14,4)&gt;=$C$5,H14&gt;=$C$6),"Tu negocio",IF(ROUND(K14,4)&gt;=$C$5,"Revisá precio y fotos",IF(H14&gt;=$C$6,"Útil de entrada","Sacalo")))))</f>
        <v/>
      </c>
      <c r="Q14" s="46" t="str">
        <f aca="false">IF(L14="","",RANK(L14,$L$9:$L$38)+COUNTIF($L$9:L14,L14)-1)</f>
        <v/>
      </c>
      <c r="R14" s="46" t="str">
        <f aca="false">IF(N14="","",RANK(N14,$N$9:$N$38)+COUNTIF($N$9:N14,N14)-1)</f>
        <v/>
      </c>
    </row>
    <row r="15" customFormat="false" ht="21.75" hidden="false" customHeight="true" outlineLevel="0" collapsed="false">
      <c r="A15" s="27" t="n">
        <v>7</v>
      </c>
      <c r="B15" s="28"/>
      <c r="C15" s="29"/>
      <c r="D15" s="29"/>
      <c r="E15" s="30"/>
      <c r="F15" s="29"/>
      <c r="G15" s="29"/>
      <c r="H15" s="31"/>
      <c r="I15" s="32"/>
      <c r="J15" s="33" t="str">
        <f aca="false">IF(C15="","",C15*(1-E15)-D15-F15-G15)</f>
        <v/>
      </c>
      <c r="K15" s="34" t="str">
        <f aca="false">IF(OR(C15="",C15=0,J15=""),"",J15/C15)</f>
        <v/>
      </c>
      <c r="L15" s="35" t="str">
        <f aca="false">IF(OR(J15="",H15=""),"",J15*H15)</f>
        <v/>
      </c>
      <c r="M15" s="36" t="str">
        <f aca="false">IF(OR(H15="",I15=""),"",H15*I15/60)</f>
        <v/>
      </c>
      <c r="N15" s="35" t="str">
        <f aca="false">IF(OR(L15="",M15="",M15=0),"",L15/M15)</f>
        <v/>
      </c>
      <c r="O15" s="37" t="str">
        <f aca="false">IF(L15="","",RANK(L15,$L$9:$L$38))</f>
        <v/>
      </c>
      <c r="P15" s="38" t="str">
        <f aca="false">IF(OR(L15="",K15=""),"",IF(J15&lt;=0,"Perdés plata",IF(AND(ROUND(K15,4)&gt;=$C$5,H15&gt;=$C$6),"Tu negocio",IF(ROUND(K15,4)&gt;=$C$5,"Revisá precio y fotos",IF(H15&gt;=$C$6,"Útil de entrada","Sacalo")))))</f>
        <v/>
      </c>
      <c r="Q15" s="39" t="str">
        <f aca="false">IF(L15="","",RANK(L15,$L$9:$L$38)+COUNTIF($L$9:L15,L15)-1)</f>
        <v/>
      </c>
      <c r="R15" s="39" t="str">
        <f aca="false">IF(N15="","",RANK(N15,$N$9:$N$38)+COUNTIF($N$9:N15,N15)-1)</f>
        <v/>
      </c>
    </row>
    <row r="16" customFormat="false" ht="21.75" hidden="false" customHeight="true" outlineLevel="0" collapsed="false">
      <c r="A16" s="27" t="n">
        <v>8</v>
      </c>
      <c r="B16" s="28"/>
      <c r="C16" s="29"/>
      <c r="D16" s="29"/>
      <c r="E16" s="30"/>
      <c r="F16" s="29"/>
      <c r="G16" s="29"/>
      <c r="H16" s="31"/>
      <c r="I16" s="32"/>
      <c r="J16" s="40" t="str">
        <f aca="false">IF(C16="","",C16*(1-E16)-D16-F16-G16)</f>
        <v/>
      </c>
      <c r="K16" s="41" t="str">
        <f aca="false">IF(OR(C16="",C16=0,J16=""),"",J16/C16)</f>
        <v/>
      </c>
      <c r="L16" s="42" t="str">
        <f aca="false">IF(OR(J16="",H16=""),"",J16*H16)</f>
        <v/>
      </c>
      <c r="M16" s="43" t="str">
        <f aca="false">IF(OR(H16="",I16=""),"",H16*I16/60)</f>
        <v/>
      </c>
      <c r="N16" s="42" t="str">
        <f aca="false">IF(OR(L16="",M16="",M16=0),"",L16/M16)</f>
        <v/>
      </c>
      <c r="O16" s="44" t="str">
        <f aca="false">IF(L16="","",RANK(L16,$L$9:$L$38))</f>
        <v/>
      </c>
      <c r="P16" s="45" t="str">
        <f aca="false">IF(OR(L16="",K16=""),"",IF(J16&lt;=0,"Perdés plata",IF(AND(ROUND(K16,4)&gt;=$C$5,H16&gt;=$C$6),"Tu negocio",IF(ROUND(K16,4)&gt;=$C$5,"Revisá precio y fotos",IF(H16&gt;=$C$6,"Útil de entrada","Sacalo")))))</f>
        <v/>
      </c>
      <c r="Q16" s="46" t="str">
        <f aca="false">IF(L16="","",RANK(L16,$L$9:$L$38)+COUNTIF($L$9:L16,L16)-1)</f>
        <v/>
      </c>
      <c r="R16" s="46" t="str">
        <f aca="false">IF(N16="","",RANK(N16,$N$9:$N$38)+COUNTIF($N$9:N16,N16)-1)</f>
        <v/>
      </c>
    </row>
    <row r="17" customFormat="false" ht="21.75" hidden="false" customHeight="true" outlineLevel="0" collapsed="false">
      <c r="A17" s="27" t="n">
        <v>9</v>
      </c>
      <c r="B17" s="28"/>
      <c r="C17" s="29"/>
      <c r="D17" s="29"/>
      <c r="E17" s="30"/>
      <c r="F17" s="29"/>
      <c r="G17" s="29"/>
      <c r="H17" s="31"/>
      <c r="I17" s="32"/>
      <c r="J17" s="33" t="str">
        <f aca="false">IF(C17="","",C17*(1-E17)-D17-F17-G17)</f>
        <v/>
      </c>
      <c r="K17" s="34" t="str">
        <f aca="false">IF(OR(C17="",C17=0,J17=""),"",J17/C17)</f>
        <v/>
      </c>
      <c r="L17" s="35" t="str">
        <f aca="false">IF(OR(J17="",H17=""),"",J17*H17)</f>
        <v/>
      </c>
      <c r="M17" s="36" t="str">
        <f aca="false">IF(OR(H17="",I17=""),"",H17*I17/60)</f>
        <v/>
      </c>
      <c r="N17" s="35" t="str">
        <f aca="false">IF(OR(L17="",M17="",M17=0),"",L17/M17)</f>
        <v/>
      </c>
      <c r="O17" s="37" t="str">
        <f aca="false">IF(L17="","",RANK(L17,$L$9:$L$38))</f>
        <v/>
      </c>
      <c r="P17" s="38" t="str">
        <f aca="false">IF(OR(L17="",K17=""),"",IF(J17&lt;=0,"Perdés plata",IF(AND(ROUND(K17,4)&gt;=$C$5,H17&gt;=$C$6),"Tu negocio",IF(ROUND(K17,4)&gt;=$C$5,"Revisá precio y fotos",IF(H17&gt;=$C$6,"Útil de entrada","Sacalo")))))</f>
        <v/>
      </c>
      <c r="Q17" s="39" t="str">
        <f aca="false">IF(L17="","",RANK(L17,$L$9:$L$38)+COUNTIF($L$9:L17,L17)-1)</f>
        <v/>
      </c>
      <c r="R17" s="39" t="str">
        <f aca="false">IF(N17="","",RANK(N17,$N$9:$N$38)+COUNTIF($N$9:N17,N17)-1)</f>
        <v/>
      </c>
    </row>
    <row r="18" customFormat="false" ht="21.75" hidden="false" customHeight="true" outlineLevel="0" collapsed="false">
      <c r="A18" s="27" t="n">
        <v>10</v>
      </c>
      <c r="B18" s="28"/>
      <c r="C18" s="29"/>
      <c r="D18" s="29"/>
      <c r="E18" s="30"/>
      <c r="F18" s="29"/>
      <c r="G18" s="29"/>
      <c r="H18" s="31"/>
      <c r="I18" s="32"/>
      <c r="J18" s="40" t="str">
        <f aca="false">IF(C18="","",C18*(1-E18)-D18-F18-G18)</f>
        <v/>
      </c>
      <c r="K18" s="41" t="str">
        <f aca="false">IF(OR(C18="",C18=0,J18=""),"",J18/C18)</f>
        <v/>
      </c>
      <c r="L18" s="42" t="str">
        <f aca="false">IF(OR(J18="",H18=""),"",J18*H18)</f>
        <v/>
      </c>
      <c r="M18" s="43" t="str">
        <f aca="false">IF(OR(H18="",I18=""),"",H18*I18/60)</f>
        <v/>
      </c>
      <c r="N18" s="42" t="str">
        <f aca="false">IF(OR(L18="",M18="",M18=0),"",L18/M18)</f>
        <v/>
      </c>
      <c r="O18" s="44" t="str">
        <f aca="false">IF(L18="","",RANK(L18,$L$9:$L$38))</f>
        <v/>
      </c>
      <c r="P18" s="45" t="str">
        <f aca="false">IF(OR(L18="",K18=""),"",IF(J18&lt;=0,"Perdés plata",IF(AND(ROUND(K18,4)&gt;=$C$5,H18&gt;=$C$6),"Tu negocio",IF(ROUND(K18,4)&gt;=$C$5,"Revisá precio y fotos",IF(H18&gt;=$C$6,"Útil de entrada","Sacalo")))))</f>
        <v/>
      </c>
      <c r="Q18" s="46" t="str">
        <f aca="false">IF(L18="","",RANK(L18,$L$9:$L$38)+COUNTIF($L$9:L18,L18)-1)</f>
        <v/>
      </c>
      <c r="R18" s="46" t="str">
        <f aca="false">IF(N18="","",RANK(N18,$N$9:$N$38)+COUNTIF($N$9:N18,N18)-1)</f>
        <v/>
      </c>
    </row>
    <row r="19" customFormat="false" ht="21.75" hidden="false" customHeight="true" outlineLevel="0" collapsed="false">
      <c r="A19" s="27" t="n">
        <v>11</v>
      </c>
      <c r="B19" s="28"/>
      <c r="C19" s="29"/>
      <c r="D19" s="29"/>
      <c r="E19" s="30"/>
      <c r="F19" s="29"/>
      <c r="G19" s="29"/>
      <c r="H19" s="31"/>
      <c r="I19" s="32"/>
      <c r="J19" s="33" t="str">
        <f aca="false">IF(C19="","",C19*(1-E19)-D19-F19-G19)</f>
        <v/>
      </c>
      <c r="K19" s="34" t="str">
        <f aca="false">IF(OR(C19="",C19=0,J19=""),"",J19/C19)</f>
        <v/>
      </c>
      <c r="L19" s="35" t="str">
        <f aca="false">IF(OR(J19="",H19=""),"",J19*H19)</f>
        <v/>
      </c>
      <c r="M19" s="36" t="str">
        <f aca="false">IF(OR(H19="",I19=""),"",H19*I19/60)</f>
        <v/>
      </c>
      <c r="N19" s="35" t="str">
        <f aca="false">IF(OR(L19="",M19="",M19=0),"",L19/M19)</f>
        <v/>
      </c>
      <c r="O19" s="37" t="str">
        <f aca="false">IF(L19="","",RANK(L19,$L$9:$L$38))</f>
        <v/>
      </c>
      <c r="P19" s="38" t="str">
        <f aca="false">IF(OR(L19="",K19=""),"",IF(J19&lt;=0,"Perdés plata",IF(AND(ROUND(K19,4)&gt;=$C$5,H19&gt;=$C$6),"Tu negocio",IF(ROUND(K19,4)&gt;=$C$5,"Revisá precio y fotos",IF(H19&gt;=$C$6,"Útil de entrada","Sacalo")))))</f>
        <v/>
      </c>
      <c r="Q19" s="39" t="str">
        <f aca="false">IF(L19="","",RANK(L19,$L$9:$L$38)+COUNTIF($L$9:L19,L19)-1)</f>
        <v/>
      </c>
      <c r="R19" s="39" t="str">
        <f aca="false">IF(N19="","",RANK(N19,$N$9:$N$38)+COUNTIF($N$9:N19,N19)-1)</f>
        <v/>
      </c>
    </row>
    <row r="20" customFormat="false" ht="21.75" hidden="false" customHeight="true" outlineLevel="0" collapsed="false">
      <c r="A20" s="27" t="n">
        <v>12</v>
      </c>
      <c r="B20" s="28"/>
      <c r="C20" s="29"/>
      <c r="D20" s="29"/>
      <c r="E20" s="30"/>
      <c r="F20" s="29"/>
      <c r="G20" s="29"/>
      <c r="H20" s="31"/>
      <c r="I20" s="32"/>
      <c r="J20" s="40" t="str">
        <f aca="false">IF(C20="","",C20*(1-E20)-D20-F20-G20)</f>
        <v/>
      </c>
      <c r="K20" s="41" t="str">
        <f aca="false">IF(OR(C20="",C20=0,J20=""),"",J20/C20)</f>
        <v/>
      </c>
      <c r="L20" s="42" t="str">
        <f aca="false">IF(OR(J20="",H20=""),"",J20*H20)</f>
        <v/>
      </c>
      <c r="M20" s="43" t="str">
        <f aca="false">IF(OR(H20="",I20=""),"",H20*I20/60)</f>
        <v/>
      </c>
      <c r="N20" s="42" t="str">
        <f aca="false">IF(OR(L20="",M20="",M20=0),"",L20/M20)</f>
        <v/>
      </c>
      <c r="O20" s="44" t="str">
        <f aca="false">IF(L20="","",RANK(L20,$L$9:$L$38))</f>
        <v/>
      </c>
      <c r="P20" s="45" t="str">
        <f aca="false">IF(OR(L20="",K20=""),"",IF(J20&lt;=0,"Perdés plata",IF(AND(ROUND(K20,4)&gt;=$C$5,H20&gt;=$C$6),"Tu negocio",IF(ROUND(K20,4)&gt;=$C$5,"Revisá precio y fotos",IF(H20&gt;=$C$6,"Útil de entrada","Sacalo")))))</f>
        <v/>
      </c>
      <c r="Q20" s="46" t="str">
        <f aca="false">IF(L20="","",RANK(L20,$L$9:$L$38)+COUNTIF($L$9:L20,L20)-1)</f>
        <v/>
      </c>
      <c r="R20" s="46" t="str">
        <f aca="false">IF(N20="","",RANK(N20,$N$9:$N$38)+COUNTIF($N$9:N20,N20)-1)</f>
        <v/>
      </c>
    </row>
    <row r="21" customFormat="false" ht="21.75" hidden="false" customHeight="true" outlineLevel="0" collapsed="false">
      <c r="A21" s="27" t="n">
        <v>13</v>
      </c>
      <c r="B21" s="28"/>
      <c r="C21" s="29"/>
      <c r="D21" s="29"/>
      <c r="E21" s="30"/>
      <c r="F21" s="29"/>
      <c r="G21" s="29"/>
      <c r="H21" s="31"/>
      <c r="I21" s="32"/>
      <c r="J21" s="33" t="str">
        <f aca="false">IF(C21="","",C21*(1-E21)-D21-F21-G21)</f>
        <v/>
      </c>
      <c r="K21" s="34" t="str">
        <f aca="false">IF(OR(C21="",C21=0,J21=""),"",J21/C21)</f>
        <v/>
      </c>
      <c r="L21" s="35" t="str">
        <f aca="false">IF(OR(J21="",H21=""),"",J21*H21)</f>
        <v/>
      </c>
      <c r="M21" s="36" t="str">
        <f aca="false">IF(OR(H21="",I21=""),"",H21*I21/60)</f>
        <v/>
      </c>
      <c r="N21" s="35" t="str">
        <f aca="false">IF(OR(L21="",M21="",M21=0),"",L21/M21)</f>
        <v/>
      </c>
      <c r="O21" s="37" t="str">
        <f aca="false">IF(L21="","",RANK(L21,$L$9:$L$38))</f>
        <v/>
      </c>
      <c r="P21" s="38" t="str">
        <f aca="false">IF(OR(L21="",K21=""),"",IF(J21&lt;=0,"Perdés plata",IF(AND(ROUND(K21,4)&gt;=$C$5,H21&gt;=$C$6),"Tu negocio",IF(ROUND(K21,4)&gt;=$C$5,"Revisá precio y fotos",IF(H21&gt;=$C$6,"Útil de entrada","Sacalo")))))</f>
        <v/>
      </c>
      <c r="Q21" s="39" t="str">
        <f aca="false">IF(L21="","",RANK(L21,$L$9:$L$38)+COUNTIF($L$9:L21,L21)-1)</f>
        <v/>
      </c>
      <c r="R21" s="39" t="str">
        <f aca="false">IF(N21="","",RANK(N21,$N$9:$N$38)+COUNTIF($N$9:N21,N21)-1)</f>
        <v/>
      </c>
    </row>
    <row r="22" customFormat="false" ht="21.75" hidden="false" customHeight="true" outlineLevel="0" collapsed="false">
      <c r="A22" s="27" t="n">
        <v>14</v>
      </c>
      <c r="B22" s="28"/>
      <c r="C22" s="29"/>
      <c r="D22" s="29"/>
      <c r="E22" s="30"/>
      <c r="F22" s="29"/>
      <c r="G22" s="29"/>
      <c r="H22" s="31"/>
      <c r="I22" s="32"/>
      <c r="J22" s="40" t="str">
        <f aca="false">IF(C22="","",C22*(1-E22)-D22-F22-G22)</f>
        <v/>
      </c>
      <c r="K22" s="41" t="str">
        <f aca="false">IF(OR(C22="",C22=0,J22=""),"",J22/C22)</f>
        <v/>
      </c>
      <c r="L22" s="42" t="str">
        <f aca="false">IF(OR(J22="",H22=""),"",J22*H22)</f>
        <v/>
      </c>
      <c r="M22" s="43" t="str">
        <f aca="false">IF(OR(H22="",I22=""),"",H22*I22/60)</f>
        <v/>
      </c>
      <c r="N22" s="42" t="str">
        <f aca="false">IF(OR(L22="",M22="",M22=0),"",L22/M22)</f>
        <v/>
      </c>
      <c r="O22" s="44" t="str">
        <f aca="false">IF(L22="","",RANK(L22,$L$9:$L$38))</f>
        <v/>
      </c>
      <c r="P22" s="45" t="str">
        <f aca="false">IF(OR(L22="",K22=""),"",IF(J22&lt;=0,"Perdés plata",IF(AND(ROUND(K22,4)&gt;=$C$5,H22&gt;=$C$6),"Tu negocio",IF(ROUND(K22,4)&gt;=$C$5,"Revisá precio y fotos",IF(H22&gt;=$C$6,"Útil de entrada","Sacalo")))))</f>
        <v/>
      </c>
      <c r="Q22" s="46" t="str">
        <f aca="false">IF(L22="","",RANK(L22,$L$9:$L$38)+COUNTIF($L$9:L22,L22)-1)</f>
        <v/>
      </c>
      <c r="R22" s="46" t="str">
        <f aca="false">IF(N22="","",RANK(N22,$N$9:$N$38)+COUNTIF($N$9:N22,N22)-1)</f>
        <v/>
      </c>
    </row>
    <row r="23" customFormat="false" ht="21.75" hidden="false" customHeight="true" outlineLevel="0" collapsed="false">
      <c r="A23" s="27" t="n">
        <v>15</v>
      </c>
      <c r="B23" s="28"/>
      <c r="C23" s="29"/>
      <c r="D23" s="29"/>
      <c r="E23" s="30"/>
      <c r="F23" s="29"/>
      <c r="G23" s="29"/>
      <c r="H23" s="31"/>
      <c r="I23" s="32"/>
      <c r="J23" s="33" t="str">
        <f aca="false">IF(C23="","",C23*(1-E23)-D23-F23-G23)</f>
        <v/>
      </c>
      <c r="K23" s="34" t="str">
        <f aca="false">IF(OR(C23="",C23=0,J23=""),"",J23/C23)</f>
        <v/>
      </c>
      <c r="L23" s="35" t="str">
        <f aca="false">IF(OR(J23="",H23=""),"",J23*H23)</f>
        <v/>
      </c>
      <c r="M23" s="36" t="str">
        <f aca="false">IF(OR(H23="",I23=""),"",H23*I23/60)</f>
        <v/>
      </c>
      <c r="N23" s="35" t="str">
        <f aca="false">IF(OR(L23="",M23="",M23=0),"",L23/M23)</f>
        <v/>
      </c>
      <c r="O23" s="37" t="str">
        <f aca="false">IF(L23="","",RANK(L23,$L$9:$L$38))</f>
        <v/>
      </c>
      <c r="P23" s="38" t="str">
        <f aca="false">IF(OR(L23="",K23=""),"",IF(J23&lt;=0,"Perdés plata",IF(AND(ROUND(K23,4)&gt;=$C$5,H23&gt;=$C$6),"Tu negocio",IF(ROUND(K23,4)&gt;=$C$5,"Revisá precio y fotos",IF(H23&gt;=$C$6,"Útil de entrada","Sacalo")))))</f>
        <v/>
      </c>
      <c r="Q23" s="39" t="str">
        <f aca="false">IF(L23="","",RANK(L23,$L$9:$L$38)+COUNTIF($L$9:L23,L23)-1)</f>
        <v/>
      </c>
      <c r="R23" s="39" t="str">
        <f aca="false">IF(N23="","",RANK(N23,$N$9:$N$38)+COUNTIF($N$9:N23,N23)-1)</f>
        <v/>
      </c>
    </row>
    <row r="24" customFormat="false" ht="21.75" hidden="false" customHeight="true" outlineLevel="0" collapsed="false">
      <c r="A24" s="27" t="n">
        <v>16</v>
      </c>
      <c r="B24" s="28"/>
      <c r="C24" s="29"/>
      <c r="D24" s="29"/>
      <c r="E24" s="30"/>
      <c r="F24" s="29"/>
      <c r="G24" s="29"/>
      <c r="H24" s="31"/>
      <c r="I24" s="32"/>
      <c r="J24" s="40" t="str">
        <f aca="false">IF(C24="","",C24*(1-E24)-D24-F24-G24)</f>
        <v/>
      </c>
      <c r="K24" s="41" t="str">
        <f aca="false">IF(OR(C24="",C24=0,J24=""),"",J24/C24)</f>
        <v/>
      </c>
      <c r="L24" s="42" t="str">
        <f aca="false">IF(OR(J24="",H24=""),"",J24*H24)</f>
        <v/>
      </c>
      <c r="M24" s="43" t="str">
        <f aca="false">IF(OR(H24="",I24=""),"",H24*I24/60)</f>
        <v/>
      </c>
      <c r="N24" s="42" t="str">
        <f aca="false">IF(OR(L24="",M24="",M24=0),"",L24/M24)</f>
        <v/>
      </c>
      <c r="O24" s="44" t="str">
        <f aca="false">IF(L24="","",RANK(L24,$L$9:$L$38))</f>
        <v/>
      </c>
      <c r="P24" s="45" t="str">
        <f aca="false">IF(OR(L24="",K24=""),"",IF(J24&lt;=0,"Perdés plata",IF(AND(ROUND(K24,4)&gt;=$C$5,H24&gt;=$C$6),"Tu negocio",IF(ROUND(K24,4)&gt;=$C$5,"Revisá precio y fotos",IF(H24&gt;=$C$6,"Útil de entrada","Sacalo")))))</f>
        <v/>
      </c>
      <c r="Q24" s="46" t="str">
        <f aca="false">IF(L24="","",RANK(L24,$L$9:$L$38)+COUNTIF($L$9:L24,L24)-1)</f>
        <v/>
      </c>
      <c r="R24" s="46" t="str">
        <f aca="false">IF(N24="","",RANK(N24,$N$9:$N$38)+COUNTIF($N$9:N24,N24)-1)</f>
        <v/>
      </c>
    </row>
    <row r="25" customFormat="false" ht="21.75" hidden="false" customHeight="true" outlineLevel="0" collapsed="false">
      <c r="A25" s="27" t="n">
        <v>17</v>
      </c>
      <c r="B25" s="28"/>
      <c r="C25" s="29"/>
      <c r="D25" s="29"/>
      <c r="E25" s="30"/>
      <c r="F25" s="29"/>
      <c r="G25" s="29"/>
      <c r="H25" s="31"/>
      <c r="I25" s="32"/>
      <c r="J25" s="33" t="str">
        <f aca="false">IF(C25="","",C25*(1-E25)-D25-F25-G25)</f>
        <v/>
      </c>
      <c r="K25" s="34" t="str">
        <f aca="false">IF(OR(C25="",C25=0,J25=""),"",J25/C25)</f>
        <v/>
      </c>
      <c r="L25" s="35" t="str">
        <f aca="false">IF(OR(J25="",H25=""),"",J25*H25)</f>
        <v/>
      </c>
      <c r="M25" s="36" t="str">
        <f aca="false">IF(OR(H25="",I25=""),"",H25*I25/60)</f>
        <v/>
      </c>
      <c r="N25" s="35" t="str">
        <f aca="false">IF(OR(L25="",M25="",M25=0),"",L25/M25)</f>
        <v/>
      </c>
      <c r="O25" s="37" t="str">
        <f aca="false">IF(L25="","",RANK(L25,$L$9:$L$38))</f>
        <v/>
      </c>
      <c r="P25" s="38" t="str">
        <f aca="false">IF(OR(L25="",K25=""),"",IF(J25&lt;=0,"Perdés plata",IF(AND(ROUND(K25,4)&gt;=$C$5,H25&gt;=$C$6),"Tu negocio",IF(ROUND(K25,4)&gt;=$C$5,"Revisá precio y fotos",IF(H25&gt;=$C$6,"Útil de entrada","Sacalo")))))</f>
        <v/>
      </c>
      <c r="Q25" s="39" t="str">
        <f aca="false">IF(L25="","",RANK(L25,$L$9:$L$38)+COUNTIF($L$9:L25,L25)-1)</f>
        <v/>
      </c>
      <c r="R25" s="39" t="str">
        <f aca="false">IF(N25="","",RANK(N25,$N$9:$N$38)+COUNTIF($N$9:N25,N25)-1)</f>
        <v/>
      </c>
    </row>
    <row r="26" customFormat="false" ht="21.75" hidden="false" customHeight="true" outlineLevel="0" collapsed="false">
      <c r="A26" s="27" t="n">
        <v>18</v>
      </c>
      <c r="B26" s="28"/>
      <c r="C26" s="29"/>
      <c r="D26" s="29"/>
      <c r="E26" s="30"/>
      <c r="F26" s="29"/>
      <c r="G26" s="29"/>
      <c r="H26" s="31"/>
      <c r="I26" s="32"/>
      <c r="J26" s="40" t="str">
        <f aca="false">IF(C26="","",C26*(1-E26)-D26-F26-G26)</f>
        <v/>
      </c>
      <c r="K26" s="41" t="str">
        <f aca="false">IF(OR(C26="",C26=0,J26=""),"",J26/C26)</f>
        <v/>
      </c>
      <c r="L26" s="42" t="str">
        <f aca="false">IF(OR(J26="",H26=""),"",J26*H26)</f>
        <v/>
      </c>
      <c r="M26" s="43" t="str">
        <f aca="false">IF(OR(H26="",I26=""),"",H26*I26/60)</f>
        <v/>
      </c>
      <c r="N26" s="42" t="str">
        <f aca="false">IF(OR(L26="",M26="",M26=0),"",L26/M26)</f>
        <v/>
      </c>
      <c r="O26" s="44" t="str">
        <f aca="false">IF(L26="","",RANK(L26,$L$9:$L$38))</f>
        <v/>
      </c>
      <c r="P26" s="45" t="str">
        <f aca="false">IF(OR(L26="",K26=""),"",IF(J26&lt;=0,"Perdés plata",IF(AND(ROUND(K26,4)&gt;=$C$5,H26&gt;=$C$6),"Tu negocio",IF(ROUND(K26,4)&gt;=$C$5,"Revisá precio y fotos",IF(H26&gt;=$C$6,"Útil de entrada","Sacalo")))))</f>
        <v/>
      </c>
      <c r="Q26" s="46" t="str">
        <f aca="false">IF(L26="","",RANK(L26,$L$9:$L$38)+COUNTIF($L$9:L26,L26)-1)</f>
        <v/>
      </c>
      <c r="R26" s="46" t="str">
        <f aca="false">IF(N26="","",RANK(N26,$N$9:$N$38)+COUNTIF($N$9:N26,N26)-1)</f>
        <v/>
      </c>
    </row>
    <row r="27" customFormat="false" ht="21.75" hidden="false" customHeight="true" outlineLevel="0" collapsed="false">
      <c r="A27" s="27" t="n">
        <v>19</v>
      </c>
      <c r="B27" s="28"/>
      <c r="C27" s="29"/>
      <c r="D27" s="29"/>
      <c r="E27" s="30"/>
      <c r="F27" s="29"/>
      <c r="G27" s="29"/>
      <c r="H27" s="31"/>
      <c r="I27" s="32"/>
      <c r="J27" s="33" t="str">
        <f aca="false">IF(C27="","",C27*(1-E27)-D27-F27-G27)</f>
        <v/>
      </c>
      <c r="K27" s="34" t="str">
        <f aca="false">IF(OR(C27="",C27=0,J27=""),"",J27/C27)</f>
        <v/>
      </c>
      <c r="L27" s="35" t="str">
        <f aca="false">IF(OR(J27="",H27=""),"",J27*H27)</f>
        <v/>
      </c>
      <c r="M27" s="36" t="str">
        <f aca="false">IF(OR(H27="",I27=""),"",H27*I27/60)</f>
        <v/>
      </c>
      <c r="N27" s="35" t="str">
        <f aca="false">IF(OR(L27="",M27="",M27=0),"",L27/M27)</f>
        <v/>
      </c>
      <c r="O27" s="37" t="str">
        <f aca="false">IF(L27="","",RANK(L27,$L$9:$L$38))</f>
        <v/>
      </c>
      <c r="P27" s="38" t="str">
        <f aca="false">IF(OR(L27="",K27=""),"",IF(J27&lt;=0,"Perdés plata",IF(AND(ROUND(K27,4)&gt;=$C$5,H27&gt;=$C$6),"Tu negocio",IF(ROUND(K27,4)&gt;=$C$5,"Revisá precio y fotos",IF(H27&gt;=$C$6,"Útil de entrada","Sacalo")))))</f>
        <v/>
      </c>
      <c r="Q27" s="39" t="str">
        <f aca="false">IF(L27="","",RANK(L27,$L$9:$L$38)+COUNTIF($L$9:L27,L27)-1)</f>
        <v/>
      </c>
      <c r="R27" s="39" t="str">
        <f aca="false">IF(N27="","",RANK(N27,$N$9:$N$38)+COUNTIF($N$9:N27,N27)-1)</f>
        <v/>
      </c>
    </row>
    <row r="28" customFormat="false" ht="21.75" hidden="false" customHeight="true" outlineLevel="0" collapsed="false">
      <c r="A28" s="27" t="n">
        <v>20</v>
      </c>
      <c r="B28" s="28"/>
      <c r="C28" s="29"/>
      <c r="D28" s="29"/>
      <c r="E28" s="30"/>
      <c r="F28" s="29"/>
      <c r="G28" s="29"/>
      <c r="H28" s="31"/>
      <c r="I28" s="32"/>
      <c r="J28" s="40" t="str">
        <f aca="false">IF(C28="","",C28*(1-E28)-D28-F28-G28)</f>
        <v/>
      </c>
      <c r="K28" s="41" t="str">
        <f aca="false">IF(OR(C28="",C28=0,J28=""),"",J28/C28)</f>
        <v/>
      </c>
      <c r="L28" s="42" t="str">
        <f aca="false">IF(OR(J28="",H28=""),"",J28*H28)</f>
        <v/>
      </c>
      <c r="M28" s="43" t="str">
        <f aca="false">IF(OR(H28="",I28=""),"",H28*I28/60)</f>
        <v/>
      </c>
      <c r="N28" s="42" t="str">
        <f aca="false">IF(OR(L28="",M28="",M28=0),"",L28/M28)</f>
        <v/>
      </c>
      <c r="O28" s="44" t="str">
        <f aca="false">IF(L28="","",RANK(L28,$L$9:$L$38))</f>
        <v/>
      </c>
      <c r="P28" s="45" t="str">
        <f aca="false">IF(OR(L28="",K28=""),"",IF(J28&lt;=0,"Perdés plata",IF(AND(ROUND(K28,4)&gt;=$C$5,H28&gt;=$C$6),"Tu negocio",IF(ROUND(K28,4)&gt;=$C$5,"Revisá precio y fotos",IF(H28&gt;=$C$6,"Útil de entrada","Sacalo")))))</f>
        <v/>
      </c>
      <c r="Q28" s="46" t="str">
        <f aca="false">IF(L28="","",RANK(L28,$L$9:$L$38)+COUNTIF($L$9:L28,L28)-1)</f>
        <v/>
      </c>
      <c r="R28" s="46" t="str">
        <f aca="false">IF(N28="","",RANK(N28,$N$9:$N$38)+COUNTIF($N$9:N28,N28)-1)</f>
        <v/>
      </c>
    </row>
    <row r="29" customFormat="false" ht="21.75" hidden="false" customHeight="true" outlineLevel="0" collapsed="false">
      <c r="A29" s="27" t="n">
        <v>21</v>
      </c>
      <c r="B29" s="28"/>
      <c r="C29" s="29"/>
      <c r="D29" s="29"/>
      <c r="E29" s="30"/>
      <c r="F29" s="29"/>
      <c r="G29" s="29"/>
      <c r="H29" s="31"/>
      <c r="I29" s="32"/>
      <c r="J29" s="33" t="str">
        <f aca="false">IF(C29="","",C29*(1-E29)-D29-F29-G29)</f>
        <v/>
      </c>
      <c r="K29" s="34" t="str">
        <f aca="false">IF(OR(C29="",C29=0,J29=""),"",J29/C29)</f>
        <v/>
      </c>
      <c r="L29" s="35" t="str">
        <f aca="false">IF(OR(J29="",H29=""),"",J29*H29)</f>
        <v/>
      </c>
      <c r="M29" s="36" t="str">
        <f aca="false">IF(OR(H29="",I29=""),"",H29*I29/60)</f>
        <v/>
      </c>
      <c r="N29" s="35" t="str">
        <f aca="false">IF(OR(L29="",M29="",M29=0),"",L29/M29)</f>
        <v/>
      </c>
      <c r="O29" s="37" t="str">
        <f aca="false">IF(L29="","",RANK(L29,$L$9:$L$38))</f>
        <v/>
      </c>
      <c r="P29" s="38" t="str">
        <f aca="false">IF(OR(L29="",K29=""),"",IF(J29&lt;=0,"Perdés plata",IF(AND(ROUND(K29,4)&gt;=$C$5,H29&gt;=$C$6),"Tu negocio",IF(ROUND(K29,4)&gt;=$C$5,"Revisá precio y fotos",IF(H29&gt;=$C$6,"Útil de entrada","Sacalo")))))</f>
        <v/>
      </c>
      <c r="Q29" s="39" t="str">
        <f aca="false">IF(L29="","",RANK(L29,$L$9:$L$38)+COUNTIF($L$9:L29,L29)-1)</f>
        <v/>
      </c>
      <c r="R29" s="39" t="str">
        <f aca="false">IF(N29="","",RANK(N29,$N$9:$N$38)+COUNTIF($N$9:N29,N29)-1)</f>
        <v/>
      </c>
    </row>
    <row r="30" customFormat="false" ht="21.75" hidden="false" customHeight="true" outlineLevel="0" collapsed="false">
      <c r="A30" s="27" t="n">
        <v>22</v>
      </c>
      <c r="B30" s="28"/>
      <c r="C30" s="29"/>
      <c r="D30" s="29"/>
      <c r="E30" s="30"/>
      <c r="F30" s="29"/>
      <c r="G30" s="29"/>
      <c r="H30" s="31"/>
      <c r="I30" s="32"/>
      <c r="J30" s="40" t="str">
        <f aca="false">IF(C30="","",C30*(1-E30)-D30-F30-G30)</f>
        <v/>
      </c>
      <c r="K30" s="41" t="str">
        <f aca="false">IF(OR(C30="",C30=0,J30=""),"",J30/C30)</f>
        <v/>
      </c>
      <c r="L30" s="42" t="str">
        <f aca="false">IF(OR(J30="",H30=""),"",J30*H30)</f>
        <v/>
      </c>
      <c r="M30" s="43" t="str">
        <f aca="false">IF(OR(H30="",I30=""),"",H30*I30/60)</f>
        <v/>
      </c>
      <c r="N30" s="42" t="str">
        <f aca="false">IF(OR(L30="",M30="",M30=0),"",L30/M30)</f>
        <v/>
      </c>
      <c r="O30" s="44" t="str">
        <f aca="false">IF(L30="","",RANK(L30,$L$9:$L$38))</f>
        <v/>
      </c>
      <c r="P30" s="45" t="str">
        <f aca="false">IF(OR(L30="",K30=""),"",IF(J30&lt;=0,"Perdés plata",IF(AND(ROUND(K30,4)&gt;=$C$5,H30&gt;=$C$6),"Tu negocio",IF(ROUND(K30,4)&gt;=$C$5,"Revisá precio y fotos",IF(H30&gt;=$C$6,"Útil de entrada","Sacalo")))))</f>
        <v/>
      </c>
      <c r="Q30" s="46" t="str">
        <f aca="false">IF(L30="","",RANK(L30,$L$9:$L$38)+COUNTIF($L$9:L30,L30)-1)</f>
        <v/>
      </c>
      <c r="R30" s="46" t="str">
        <f aca="false">IF(N30="","",RANK(N30,$N$9:$N$38)+COUNTIF($N$9:N30,N30)-1)</f>
        <v/>
      </c>
    </row>
    <row r="31" customFormat="false" ht="21.75" hidden="false" customHeight="true" outlineLevel="0" collapsed="false">
      <c r="A31" s="27" t="n">
        <v>23</v>
      </c>
      <c r="B31" s="28"/>
      <c r="C31" s="29"/>
      <c r="D31" s="29"/>
      <c r="E31" s="30"/>
      <c r="F31" s="29"/>
      <c r="G31" s="29"/>
      <c r="H31" s="31"/>
      <c r="I31" s="32"/>
      <c r="J31" s="33" t="str">
        <f aca="false">IF(C31="","",C31*(1-E31)-D31-F31-G31)</f>
        <v/>
      </c>
      <c r="K31" s="34" t="str">
        <f aca="false">IF(OR(C31="",C31=0,J31=""),"",J31/C31)</f>
        <v/>
      </c>
      <c r="L31" s="35" t="str">
        <f aca="false">IF(OR(J31="",H31=""),"",J31*H31)</f>
        <v/>
      </c>
      <c r="M31" s="36" t="str">
        <f aca="false">IF(OR(H31="",I31=""),"",H31*I31/60)</f>
        <v/>
      </c>
      <c r="N31" s="35" t="str">
        <f aca="false">IF(OR(L31="",M31="",M31=0),"",L31/M31)</f>
        <v/>
      </c>
      <c r="O31" s="37" t="str">
        <f aca="false">IF(L31="","",RANK(L31,$L$9:$L$38))</f>
        <v/>
      </c>
      <c r="P31" s="38" t="str">
        <f aca="false">IF(OR(L31="",K31=""),"",IF(J31&lt;=0,"Perdés plata",IF(AND(ROUND(K31,4)&gt;=$C$5,H31&gt;=$C$6),"Tu negocio",IF(ROUND(K31,4)&gt;=$C$5,"Revisá precio y fotos",IF(H31&gt;=$C$6,"Útil de entrada","Sacalo")))))</f>
        <v/>
      </c>
      <c r="Q31" s="39" t="str">
        <f aca="false">IF(L31="","",RANK(L31,$L$9:$L$38)+COUNTIF($L$9:L31,L31)-1)</f>
        <v/>
      </c>
      <c r="R31" s="39" t="str">
        <f aca="false">IF(N31="","",RANK(N31,$N$9:$N$38)+COUNTIF($N$9:N31,N31)-1)</f>
        <v/>
      </c>
    </row>
    <row r="32" customFormat="false" ht="21.75" hidden="false" customHeight="true" outlineLevel="0" collapsed="false">
      <c r="A32" s="27" t="n">
        <v>24</v>
      </c>
      <c r="B32" s="28"/>
      <c r="C32" s="29"/>
      <c r="D32" s="29"/>
      <c r="E32" s="30"/>
      <c r="F32" s="29"/>
      <c r="G32" s="29"/>
      <c r="H32" s="31"/>
      <c r="I32" s="32"/>
      <c r="J32" s="40" t="str">
        <f aca="false">IF(C32="","",C32*(1-E32)-D32-F32-G32)</f>
        <v/>
      </c>
      <c r="K32" s="41" t="str">
        <f aca="false">IF(OR(C32="",C32=0,J32=""),"",J32/C32)</f>
        <v/>
      </c>
      <c r="L32" s="42" t="str">
        <f aca="false">IF(OR(J32="",H32=""),"",J32*H32)</f>
        <v/>
      </c>
      <c r="M32" s="43" t="str">
        <f aca="false">IF(OR(H32="",I32=""),"",H32*I32/60)</f>
        <v/>
      </c>
      <c r="N32" s="42" t="str">
        <f aca="false">IF(OR(L32="",M32="",M32=0),"",L32/M32)</f>
        <v/>
      </c>
      <c r="O32" s="44" t="str">
        <f aca="false">IF(L32="","",RANK(L32,$L$9:$L$38))</f>
        <v/>
      </c>
      <c r="P32" s="45" t="str">
        <f aca="false">IF(OR(L32="",K32=""),"",IF(J32&lt;=0,"Perdés plata",IF(AND(ROUND(K32,4)&gt;=$C$5,H32&gt;=$C$6),"Tu negocio",IF(ROUND(K32,4)&gt;=$C$5,"Revisá precio y fotos",IF(H32&gt;=$C$6,"Útil de entrada","Sacalo")))))</f>
        <v/>
      </c>
      <c r="Q32" s="46" t="str">
        <f aca="false">IF(L32="","",RANK(L32,$L$9:$L$38)+COUNTIF($L$9:L32,L32)-1)</f>
        <v/>
      </c>
      <c r="R32" s="46" t="str">
        <f aca="false">IF(N32="","",RANK(N32,$N$9:$N$38)+COUNTIF($N$9:N32,N32)-1)</f>
        <v/>
      </c>
    </row>
    <row r="33" customFormat="false" ht="21.75" hidden="false" customHeight="true" outlineLevel="0" collapsed="false">
      <c r="A33" s="27" t="n">
        <v>25</v>
      </c>
      <c r="B33" s="28"/>
      <c r="C33" s="29"/>
      <c r="D33" s="29"/>
      <c r="E33" s="30"/>
      <c r="F33" s="29"/>
      <c r="G33" s="29"/>
      <c r="H33" s="31"/>
      <c r="I33" s="32"/>
      <c r="J33" s="33" t="str">
        <f aca="false">IF(C33="","",C33*(1-E33)-D33-F33-G33)</f>
        <v/>
      </c>
      <c r="K33" s="34" t="str">
        <f aca="false">IF(OR(C33="",C33=0,J33=""),"",J33/C33)</f>
        <v/>
      </c>
      <c r="L33" s="35" t="str">
        <f aca="false">IF(OR(J33="",H33=""),"",J33*H33)</f>
        <v/>
      </c>
      <c r="M33" s="36" t="str">
        <f aca="false">IF(OR(H33="",I33=""),"",H33*I33/60)</f>
        <v/>
      </c>
      <c r="N33" s="35" t="str">
        <f aca="false">IF(OR(L33="",M33="",M33=0),"",L33/M33)</f>
        <v/>
      </c>
      <c r="O33" s="37" t="str">
        <f aca="false">IF(L33="","",RANK(L33,$L$9:$L$38))</f>
        <v/>
      </c>
      <c r="P33" s="38" t="str">
        <f aca="false">IF(OR(L33="",K33=""),"",IF(J33&lt;=0,"Perdés plata",IF(AND(ROUND(K33,4)&gt;=$C$5,H33&gt;=$C$6),"Tu negocio",IF(ROUND(K33,4)&gt;=$C$5,"Revisá precio y fotos",IF(H33&gt;=$C$6,"Útil de entrada","Sacalo")))))</f>
        <v/>
      </c>
      <c r="Q33" s="39" t="str">
        <f aca="false">IF(L33="","",RANK(L33,$L$9:$L$38)+COUNTIF($L$9:L33,L33)-1)</f>
        <v/>
      </c>
      <c r="R33" s="39" t="str">
        <f aca="false">IF(N33="","",RANK(N33,$N$9:$N$38)+COUNTIF($N$9:N33,N33)-1)</f>
        <v/>
      </c>
    </row>
    <row r="34" customFormat="false" ht="21.75" hidden="false" customHeight="true" outlineLevel="0" collapsed="false">
      <c r="A34" s="27" t="n">
        <v>26</v>
      </c>
      <c r="B34" s="28"/>
      <c r="C34" s="29"/>
      <c r="D34" s="29"/>
      <c r="E34" s="30"/>
      <c r="F34" s="29"/>
      <c r="G34" s="29"/>
      <c r="H34" s="31"/>
      <c r="I34" s="32"/>
      <c r="J34" s="40" t="str">
        <f aca="false">IF(C34="","",C34*(1-E34)-D34-F34-G34)</f>
        <v/>
      </c>
      <c r="K34" s="41" t="str">
        <f aca="false">IF(OR(C34="",C34=0,J34=""),"",J34/C34)</f>
        <v/>
      </c>
      <c r="L34" s="42" t="str">
        <f aca="false">IF(OR(J34="",H34=""),"",J34*H34)</f>
        <v/>
      </c>
      <c r="M34" s="43" t="str">
        <f aca="false">IF(OR(H34="",I34=""),"",H34*I34/60)</f>
        <v/>
      </c>
      <c r="N34" s="42" t="str">
        <f aca="false">IF(OR(L34="",M34="",M34=0),"",L34/M34)</f>
        <v/>
      </c>
      <c r="O34" s="44" t="str">
        <f aca="false">IF(L34="","",RANK(L34,$L$9:$L$38))</f>
        <v/>
      </c>
      <c r="P34" s="45" t="str">
        <f aca="false">IF(OR(L34="",K34=""),"",IF(J34&lt;=0,"Perdés plata",IF(AND(ROUND(K34,4)&gt;=$C$5,H34&gt;=$C$6),"Tu negocio",IF(ROUND(K34,4)&gt;=$C$5,"Revisá precio y fotos",IF(H34&gt;=$C$6,"Útil de entrada","Sacalo")))))</f>
        <v/>
      </c>
      <c r="Q34" s="46" t="str">
        <f aca="false">IF(L34="","",RANK(L34,$L$9:$L$38)+COUNTIF($L$9:L34,L34)-1)</f>
        <v/>
      </c>
      <c r="R34" s="46" t="str">
        <f aca="false">IF(N34="","",RANK(N34,$N$9:$N$38)+COUNTIF($N$9:N34,N34)-1)</f>
        <v/>
      </c>
    </row>
    <row r="35" customFormat="false" ht="21.75" hidden="false" customHeight="true" outlineLevel="0" collapsed="false">
      <c r="A35" s="27" t="n">
        <v>27</v>
      </c>
      <c r="B35" s="28"/>
      <c r="C35" s="29"/>
      <c r="D35" s="29"/>
      <c r="E35" s="30"/>
      <c r="F35" s="29"/>
      <c r="G35" s="29"/>
      <c r="H35" s="31"/>
      <c r="I35" s="32"/>
      <c r="J35" s="33" t="str">
        <f aca="false">IF(C35="","",C35*(1-E35)-D35-F35-G35)</f>
        <v/>
      </c>
      <c r="K35" s="34" t="str">
        <f aca="false">IF(OR(C35="",C35=0,J35=""),"",J35/C35)</f>
        <v/>
      </c>
      <c r="L35" s="35" t="str">
        <f aca="false">IF(OR(J35="",H35=""),"",J35*H35)</f>
        <v/>
      </c>
      <c r="M35" s="36" t="str">
        <f aca="false">IF(OR(H35="",I35=""),"",H35*I35/60)</f>
        <v/>
      </c>
      <c r="N35" s="35" t="str">
        <f aca="false">IF(OR(L35="",M35="",M35=0),"",L35/M35)</f>
        <v/>
      </c>
      <c r="O35" s="37" t="str">
        <f aca="false">IF(L35="","",RANK(L35,$L$9:$L$38))</f>
        <v/>
      </c>
      <c r="P35" s="38" t="str">
        <f aca="false">IF(OR(L35="",K35=""),"",IF(J35&lt;=0,"Perdés plata",IF(AND(ROUND(K35,4)&gt;=$C$5,H35&gt;=$C$6),"Tu negocio",IF(ROUND(K35,4)&gt;=$C$5,"Revisá precio y fotos",IF(H35&gt;=$C$6,"Útil de entrada","Sacalo")))))</f>
        <v/>
      </c>
      <c r="Q35" s="39" t="str">
        <f aca="false">IF(L35="","",RANK(L35,$L$9:$L$38)+COUNTIF($L$9:L35,L35)-1)</f>
        <v/>
      </c>
      <c r="R35" s="39" t="str">
        <f aca="false">IF(N35="","",RANK(N35,$N$9:$N$38)+COUNTIF($N$9:N35,N35)-1)</f>
        <v/>
      </c>
    </row>
    <row r="36" customFormat="false" ht="21.75" hidden="false" customHeight="true" outlineLevel="0" collapsed="false">
      <c r="A36" s="27" t="n">
        <v>28</v>
      </c>
      <c r="B36" s="28"/>
      <c r="C36" s="29"/>
      <c r="D36" s="29"/>
      <c r="E36" s="30"/>
      <c r="F36" s="29"/>
      <c r="G36" s="29"/>
      <c r="H36" s="31"/>
      <c r="I36" s="32"/>
      <c r="J36" s="40" t="str">
        <f aca="false">IF(C36="","",C36*(1-E36)-D36-F36-G36)</f>
        <v/>
      </c>
      <c r="K36" s="41" t="str">
        <f aca="false">IF(OR(C36="",C36=0,J36=""),"",J36/C36)</f>
        <v/>
      </c>
      <c r="L36" s="42" t="str">
        <f aca="false">IF(OR(J36="",H36=""),"",J36*H36)</f>
        <v/>
      </c>
      <c r="M36" s="43" t="str">
        <f aca="false">IF(OR(H36="",I36=""),"",H36*I36/60)</f>
        <v/>
      </c>
      <c r="N36" s="42" t="str">
        <f aca="false">IF(OR(L36="",M36="",M36=0),"",L36/M36)</f>
        <v/>
      </c>
      <c r="O36" s="44" t="str">
        <f aca="false">IF(L36="","",RANK(L36,$L$9:$L$38))</f>
        <v/>
      </c>
      <c r="P36" s="45" t="str">
        <f aca="false">IF(OR(L36="",K36=""),"",IF(J36&lt;=0,"Perdés plata",IF(AND(ROUND(K36,4)&gt;=$C$5,H36&gt;=$C$6),"Tu negocio",IF(ROUND(K36,4)&gt;=$C$5,"Revisá precio y fotos",IF(H36&gt;=$C$6,"Útil de entrada","Sacalo")))))</f>
        <v/>
      </c>
      <c r="Q36" s="46" t="str">
        <f aca="false">IF(L36="","",RANK(L36,$L$9:$L$38)+COUNTIF($L$9:L36,L36)-1)</f>
        <v/>
      </c>
      <c r="R36" s="46" t="str">
        <f aca="false">IF(N36="","",RANK(N36,$N$9:$N$38)+COUNTIF($N$9:N36,N36)-1)</f>
        <v/>
      </c>
    </row>
    <row r="37" customFormat="false" ht="21.75" hidden="false" customHeight="true" outlineLevel="0" collapsed="false">
      <c r="A37" s="27" t="n">
        <v>29</v>
      </c>
      <c r="B37" s="28"/>
      <c r="C37" s="29"/>
      <c r="D37" s="29"/>
      <c r="E37" s="30"/>
      <c r="F37" s="29"/>
      <c r="G37" s="29"/>
      <c r="H37" s="31"/>
      <c r="I37" s="32"/>
      <c r="J37" s="33" t="str">
        <f aca="false">IF(C37="","",C37*(1-E37)-D37-F37-G37)</f>
        <v/>
      </c>
      <c r="K37" s="34" t="str">
        <f aca="false">IF(OR(C37="",C37=0,J37=""),"",J37/C37)</f>
        <v/>
      </c>
      <c r="L37" s="35" t="str">
        <f aca="false">IF(OR(J37="",H37=""),"",J37*H37)</f>
        <v/>
      </c>
      <c r="M37" s="36" t="str">
        <f aca="false">IF(OR(H37="",I37=""),"",H37*I37/60)</f>
        <v/>
      </c>
      <c r="N37" s="35" t="str">
        <f aca="false">IF(OR(L37="",M37="",M37=0),"",L37/M37)</f>
        <v/>
      </c>
      <c r="O37" s="37" t="str">
        <f aca="false">IF(L37="","",RANK(L37,$L$9:$L$38))</f>
        <v/>
      </c>
      <c r="P37" s="38" t="str">
        <f aca="false">IF(OR(L37="",K37=""),"",IF(J37&lt;=0,"Perdés plata",IF(AND(ROUND(K37,4)&gt;=$C$5,H37&gt;=$C$6),"Tu negocio",IF(ROUND(K37,4)&gt;=$C$5,"Revisá precio y fotos",IF(H37&gt;=$C$6,"Útil de entrada","Sacalo")))))</f>
        <v/>
      </c>
      <c r="Q37" s="39" t="str">
        <f aca="false">IF(L37="","",RANK(L37,$L$9:$L$38)+COUNTIF($L$9:L37,L37)-1)</f>
        <v/>
      </c>
      <c r="R37" s="39" t="str">
        <f aca="false">IF(N37="","",RANK(N37,$N$9:$N$38)+COUNTIF($N$9:N37,N37)-1)</f>
        <v/>
      </c>
    </row>
    <row r="38" customFormat="false" ht="21.75" hidden="false" customHeight="true" outlineLevel="0" collapsed="false">
      <c r="A38" s="27" t="n">
        <v>30</v>
      </c>
      <c r="B38" s="28"/>
      <c r="C38" s="29"/>
      <c r="D38" s="29"/>
      <c r="E38" s="30"/>
      <c r="F38" s="29"/>
      <c r="G38" s="29"/>
      <c r="H38" s="31"/>
      <c r="I38" s="32"/>
      <c r="J38" s="40" t="str">
        <f aca="false">IF(C38="","",C38*(1-E38)-D38-F38-G38)</f>
        <v/>
      </c>
      <c r="K38" s="41" t="str">
        <f aca="false">IF(OR(C38="",C38=0,J38=""),"",J38/C38)</f>
        <v/>
      </c>
      <c r="L38" s="42" t="str">
        <f aca="false">IF(OR(J38="",H38=""),"",J38*H38)</f>
        <v/>
      </c>
      <c r="M38" s="43" t="str">
        <f aca="false">IF(OR(H38="",I38=""),"",H38*I38/60)</f>
        <v/>
      </c>
      <c r="N38" s="42" t="str">
        <f aca="false">IF(OR(L38="",M38="",M38=0),"",L38/M38)</f>
        <v/>
      </c>
      <c r="O38" s="44" t="str">
        <f aca="false">IF(L38="","",RANK(L38,$L$9:$L$38))</f>
        <v/>
      </c>
      <c r="P38" s="45" t="str">
        <f aca="false">IF(OR(L38="",K38=""),"",IF(J38&lt;=0,"Perdés plata",IF(AND(ROUND(K38,4)&gt;=$C$5,H38&gt;=$C$6),"Tu negocio",IF(ROUND(K38,4)&gt;=$C$5,"Revisá precio y fotos",IF(H38&gt;=$C$6,"Útil de entrada","Sacalo")))))</f>
        <v/>
      </c>
      <c r="Q38" s="46" t="str">
        <f aca="false">IF(L38="","",RANK(L38,$L$9:$L$38)+COUNTIF($L$9:L38,L38)-1)</f>
        <v/>
      </c>
      <c r="R38" s="46" t="str">
        <f aca="false">IF(N38="","",RANK(N38,$N$9:$N$38)+COUNTIF($N$9:N38,N38)-1)</f>
        <v/>
      </c>
    </row>
    <row r="39" customFormat="false" ht="25.5" hidden="false" customHeight="true" outlineLevel="0" collapsed="false">
      <c r="A39" s="47"/>
      <c r="B39" s="48" t="s">
        <v>64</v>
      </c>
      <c r="C39" s="47"/>
      <c r="D39" s="47"/>
      <c r="E39" s="47"/>
      <c r="F39" s="47"/>
      <c r="G39" s="47"/>
      <c r="H39" s="47"/>
      <c r="I39" s="47"/>
      <c r="J39" s="47"/>
      <c r="K39" s="47"/>
      <c r="L39" s="49" t="n">
        <f aca="false">SUM(L9:L38)</f>
        <v>226500</v>
      </c>
      <c r="M39" s="50" t="n">
        <f aca="false">SUM(M9:M38)</f>
        <v>21.1666666666667</v>
      </c>
      <c r="N39" s="49" t="n">
        <f aca="false">IF(M39=0,"",L39/M39)</f>
        <v>10700.7874015748</v>
      </c>
      <c r="O39" s="47"/>
      <c r="P39" s="47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6">
    <mergeCell ref="A1:P1"/>
    <mergeCell ref="A2:P2"/>
    <mergeCell ref="D5:H5"/>
    <mergeCell ref="D6:H6"/>
    <mergeCell ref="C7:I7"/>
    <mergeCell ref="J7:P7"/>
  </mergeCells>
  <conditionalFormatting sqref="P9:P38">
    <cfRule type="cellIs" priority="2" operator="equal" aboveAverage="0" equalAverage="0" bottom="0" percent="0" rank="0" text="" dxfId="0">
      <formula>"Tu negocio"</formula>
    </cfRule>
    <cfRule type="cellIs" priority="3" operator="equal" aboveAverage="0" equalAverage="0" bottom="0" percent="0" rank="0" text="" dxfId="1">
      <formula>"Sacalo"</formula>
    </cfRule>
    <cfRule type="cellIs" priority="4" operator="equal" aboveAverage="0" equalAverage="0" bottom="0" percent="0" rank="0" text="" dxfId="2">
      <formula>"Perdés plata"</formula>
    </cfRule>
    <cfRule type="cellIs" priority="5" operator="equal" aboveAverage="0" equalAverage="0" bottom="0" percent="0" rank="0" text="" dxfId="3">
      <formula>"Revisá precio y fotos"</formula>
    </cfRule>
    <cfRule type="cellIs" priority="6" operator="equal" aboveAverage="0" equalAverage="0" bottom="0" percent="0" rank="0" text="" dxfId="4">
      <formula>"Útil de entrada"</formula>
    </cfRule>
  </conditionalFormatting>
  <conditionalFormatting sqref="J9:L38">
    <cfRule type="cellIs" priority="7" operator="lessThan" aboveAverage="0" equalAverage="0" bottom="0" percent="0" rank="0" text="" dxfId="1">
      <formula>0</formula>
    </cfRule>
  </conditionalFormatting>
  <conditionalFormatting sqref="L9:L38">
    <cfRule type="dataBar" priority="8">
      <dataBar showValue="1" minLength="10" maxLength="90">
        <cfvo type="num" val="0"/>
        <cfvo type="max" val="0"/>
        <color rgb="FF8E9AAF"/>
      </dataBar>
      <extLst>
        <ext xmlns:x14="http://schemas.microsoft.com/office/spreadsheetml/2009/9/main" uri="{B025F937-C7B1-47D3-B67F-A62EFF666E3E}">
          <x14:id>{3012EFB1-7680-4320-9030-AAA8E8BBD010}</x14:id>
        </ext>
      </extLst>
    </cfRule>
  </conditionalFormatting>
  <dataValidations count="4">
    <dataValidation allowBlank="true" error="Poné un número mayor o igual a 0." errorStyle="stop" errorTitle="Dato no válido" operator="greaterThanOrEqual" showDropDown="false" showErrorMessage="true" showInputMessage="false" sqref="C6 C9:D38 F9:H38" type="decimal">
      <formula1>0</formula1>
      <formula2>0</formula2>
    </dataValidation>
    <dataValidation allowBlank="true" error="Poné los minutos como un número mayor o igual a 0." errorStyle="stop" errorTitle="Dato no válido" operator="greaterThanOrEqual" showDropDown="false" showErrorMessage="true" showInputMessage="false" sqref="I9:I38" type="decimal">
      <formula1>0</formula1>
      <formula2>0</formula2>
    </dataValidation>
    <dataValidation allowBlank="true" error="Poné un porcentaje entre 0% y 99%. Ejemplo: 15%." errorStyle="stop" errorTitle="Dato no válido" operator="between" showDropDown="false" showErrorMessage="true" showInputMessage="false" sqref="E9:E38" type="decimal">
      <formula1>0</formula1>
      <formula2>0.99</formula2>
    </dataValidation>
    <dataValidation allowBlank="true" error="Poné un porcentaje entre 0% y 99%." errorStyle="stop" errorTitle="Dato no válido" operator="between" showDropDown="false" showErrorMessage="true" showInputMessage="false" sqref="C5" type="decimal">
      <formula1>0</formula1>
      <formula2>0.99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12EFB1-7680-4320-9030-AAA8E8BBD010}">
            <x14:dataBar minLength="10" maxLength="90" axisPosition="none" gradient="true">
              <x14:cfvo type="num">
                <xm:f>0</xm:f>
              </x14:cfvo>
              <x14:cfvo type="max"/>
              <x14:negativeFillColor rgb="FF8E9AAF"/>
              <x14:axisColor rgb="FF000000"/>
            </x14:dataBar>
          </x14:cfRule>
          <xm:sqref>L9:L38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FF4D"/>
    <pageSetUpPr fitToPage="true"/>
  </sheetPr>
  <dimension ref="A1:K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8"/>
    <col collapsed="false" customWidth="true" hidden="false" outlineLevel="0" max="3" min="3" style="0" width="30"/>
    <col collapsed="false" customWidth="true" hidden="false" outlineLevel="0" max="4" min="4" style="0" width="17"/>
    <col collapsed="false" customWidth="true" hidden="false" outlineLevel="0" max="5" min="5" style="0" width="24"/>
    <col collapsed="false" customWidth="true" hidden="false" outlineLevel="0" max="6" min="6" style="0" width="3"/>
    <col collapsed="false" customWidth="true" hidden="false" outlineLevel="0" max="7" min="7" style="0" width="8"/>
    <col collapsed="false" customWidth="true" hidden="false" outlineLevel="0" max="8" min="8" style="0" width="30"/>
    <col collapsed="false" customWidth="true" hidden="false" outlineLevel="0" max="9" min="9" style="0" width="17"/>
    <col collapsed="false" customWidth="true" hidden="false" outlineLevel="0" max="10" min="10" style="0" width="14"/>
    <col collapsed="false" customWidth="true" hidden="false" outlineLevel="0" max="11" min="11" style="0" width="3"/>
  </cols>
  <sheetData>
    <row r="1" customFormat="false" ht="43.5" hidden="false" customHeight="true" outlineLevel="0" collapsed="false">
      <c r="A1" s="1"/>
      <c r="B1" s="18" t="s">
        <v>65</v>
      </c>
      <c r="C1" s="18"/>
      <c r="D1" s="18"/>
      <c r="E1" s="18"/>
      <c r="F1" s="18"/>
      <c r="G1" s="18"/>
      <c r="H1" s="18"/>
      <c r="I1" s="18"/>
      <c r="J1" s="18"/>
      <c r="K1" s="1"/>
    </row>
    <row r="2" customFormat="false" ht="24" hidden="false" customHeight="true" outlineLevel="0" collapsed="false">
      <c r="A2" s="1"/>
      <c r="B2" s="3" t="s">
        <v>66</v>
      </c>
      <c r="C2" s="3"/>
      <c r="D2" s="3"/>
      <c r="E2" s="3"/>
      <c r="F2" s="3"/>
      <c r="G2" s="3"/>
      <c r="H2" s="3"/>
      <c r="I2" s="3"/>
      <c r="J2" s="3"/>
      <c r="K2" s="1"/>
    </row>
    <row r="3" customFormat="false" ht="6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24" hidden="false" customHeight="true" outlineLevel="0" collapsed="false">
      <c r="A5" s="5"/>
      <c r="B5" s="51" t="s">
        <v>67</v>
      </c>
      <c r="C5" s="51"/>
      <c r="D5" s="51" t="s">
        <v>68</v>
      </c>
      <c r="E5" s="51"/>
      <c r="F5" s="5"/>
      <c r="G5" s="51" t="s">
        <v>69</v>
      </c>
      <c r="H5" s="51"/>
      <c r="I5" s="51" t="s">
        <v>70</v>
      </c>
      <c r="J5" s="51"/>
      <c r="K5" s="5"/>
    </row>
    <row r="6" customFormat="false" ht="24" hidden="false" customHeight="true" outlineLevel="0" collapsed="false">
      <c r="A6" s="5"/>
      <c r="B6" s="52" t="n">
        <f aca="false">'Mis productos'!L39</f>
        <v>226500</v>
      </c>
      <c r="C6" s="52"/>
      <c r="D6" s="53" t="n">
        <f aca="false">'Mis productos'!M39</f>
        <v>21.1666666666667</v>
      </c>
      <c r="E6" s="53"/>
      <c r="F6" s="5"/>
      <c r="G6" s="52" t="n">
        <f aca="false">'Mis productos'!N39</f>
        <v>10700.7874015748</v>
      </c>
      <c r="H6" s="52"/>
      <c r="I6" s="54" t="n">
        <f aca="false">COUNT('Mis productos'!L9:L38)</f>
        <v>4</v>
      </c>
      <c r="J6" s="54"/>
      <c r="K6" s="5"/>
    </row>
    <row r="7" customFormat="false" ht="24" hidden="false" customHeight="true" outlineLevel="0" collapsed="false">
      <c r="A7" s="5"/>
      <c r="B7" s="52"/>
      <c r="C7" s="52"/>
      <c r="D7" s="53"/>
      <c r="E7" s="53"/>
      <c r="F7" s="5"/>
      <c r="G7" s="52"/>
      <c r="H7" s="52"/>
      <c r="I7" s="54"/>
      <c r="J7" s="54"/>
      <c r="K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33.75" hidden="false" customHeight="true" outlineLevel="0" collapsed="false">
      <c r="A9" s="5"/>
      <c r="B9" s="55" t="s">
        <v>71</v>
      </c>
      <c r="C9" s="55"/>
      <c r="D9" s="56" t="str">
        <f aca="false">C15</f>
        <v>Producto A (ejemplo)</v>
      </c>
      <c r="E9" s="56"/>
      <c r="F9" s="57"/>
      <c r="G9" s="58" t="s">
        <v>72</v>
      </c>
      <c r="H9" s="58"/>
      <c r="I9" s="58"/>
      <c r="J9" s="58"/>
      <c r="K9" s="5"/>
    </row>
    <row r="10" customFormat="false" ht="33.75" hidden="false" customHeight="true" outlineLevel="0" collapsed="false">
      <c r="A10" s="5"/>
      <c r="B10" s="55" t="s">
        <v>73</v>
      </c>
      <c r="C10" s="55"/>
      <c r="D10" s="56" t="str">
        <f aca="false">H15</f>
        <v>Producto B (ejemplo)</v>
      </c>
      <c r="E10" s="56"/>
      <c r="F10" s="57"/>
      <c r="G10" s="58" t="s">
        <v>74</v>
      </c>
      <c r="H10" s="58"/>
      <c r="I10" s="58"/>
      <c r="J10" s="58"/>
      <c r="K10" s="5"/>
    </row>
    <row r="11" customFormat="false" ht="33.75" hidden="false" customHeight="true" outlineLevel="0" collapsed="false">
      <c r="A11" s="5"/>
      <c r="B11" s="55" t="s">
        <v>75</v>
      </c>
      <c r="C11" s="55"/>
      <c r="D11" s="56" t="str">
        <f aca="false">IFERROR(INDEX(C15:C44,$I$6),"")</f>
        <v>Producto C (ejemplo)</v>
      </c>
      <c r="E11" s="56"/>
      <c r="F11" s="57"/>
      <c r="G11" s="58" t="s">
        <v>76</v>
      </c>
      <c r="H11" s="58"/>
      <c r="I11" s="58"/>
      <c r="J11" s="58"/>
      <c r="K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15" hidden="false" customHeight="false" outlineLevel="0" collapsed="false">
      <c r="A13" s="5"/>
      <c r="B13" s="6" t="s">
        <v>77</v>
      </c>
      <c r="C13" s="6"/>
      <c r="D13" s="6"/>
      <c r="E13" s="6"/>
      <c r="F13" s="5"/>
      <c r="G13" s="6" t="s">
        <v>78</v>
      </c>
      <c r="H13" s="6"/>
      <c r="I13" s="6"/>
      <c r="J13" s="6"/>
      <c r="K13" s="5"/>
    </row>
    <row r="14" customFormat="false" ht="27.75" hidden="false" customHeight="true" outlineLevel="0" collapsed="false">
      <c r="A14" s="5"/>
      <c r="B14" s="25" t="s">
        <v>56</v>
      </c>
      <c r="C14" s="25" t="s">
        <v>43</v>
      </c>
      <c r="D14" s="25" t="s">
        <v>79</v>
      </c>
      <c r="E14" s="25" t="s">
        <v>57</v>
      </c>
      <c r="F14" s="5"/>
      <c r="G14" s="25" t="s">
        <v>56</v>
      </c>
      <c r="H14" s="25" t="s">
        <v>43</v>
      </c>
      <c r="I14" s="25" t="s">
        <v>80</v>
      </c>
      <c r="J14" s="25" t="s">
        <v>54</v>
      </c>
      <c r="K14" s="5"/>
    </row>
    <row r="15" customFormat="false" ht="21" hidden="false" customHeight="true" outlineLevel="0" collapsed="false">
      <c r="A15" s="5"/>
      <c r="B15" s="59" t="n">
        <f aca="false">IF(C15="","",1)</f>
        <v>1</v>
      </c>
      <c r="C15" s="60" t="str">
        <f aca="false">IFERROR(INDEX('Mis productos'!$B$9:$B$38,MATCH(1,'Mis productos'!$Q$9:$Q$38,0)),"")</f>
        <v>Producto A (ejemplo)</v>
      </c>
      <c r="D15" s="33" t="n">
        <f aca="false">IFERROR(INDEX('Mis productos'!$L$9:$L$38,MATCH(1,'Mis productos'!$Q$9:$Q$38,0)),"")</f>
        <v>80000</v>
      </c>
      <c r="E15" s="59" t="str">
        <f aca="false">IFERROR(INDEX('Mis productos'!$P$9:$P$38,MATCH(1,'Mis productos'!$Q$9:$Q$38,0)),"")</f>
        <v>Tu negocio</v>
      </c>
      <c r="F15" s="5"/>
      <c r="G15" s="59" t="n">
        <f aca="false">IF(H15="","",1)</f>
        <v>1</v>
      </c>
      <c r="H15" s="60" t="str">
        <f aca="false">IFERROR(INDEX('Mis productos'!$B$9:$B$38,MATCH(1,'Mis productos'!$R$9:$R$38,0)),"")</f>
        <v>Producto B (ejemplo)</v>
      </c>
      <c r="I15" s="33" t="n">
        <f aca="false">IFERROR(INDEX('Mis productos'!$N$9:$N$38,MATCH(1,'Mis productos'!$R$9:$R$38,0)),"")</f>
        <v>36000</v>
      </c>
      <c r="J15" s="36" t="n">
        <f aca="false">IFERROR(INDEX('Mis productos'!$M$9:$M$38,MATCH(1,'Mis productos'!$R$9:$R$38,0)),"")</f>
        <v>2</v>
      </c>
      <c r="K15" s="5"/>
    </row>
    <row r="16" customFormat="false" ht="21" hidden="false" customHeight="true" outlineLevel="0" collapsed="false">
      <c r="A16" s="5"/>
      <c r="B16" s="61" t="n">
        <f aca="false">IF(C16="","",2)</f>
        <v>2</v>
      </c>
      <c r="C16" s="62" t="str">
        <f aca="false">IFERROR(INDEX('Mis productos'!$B$9:$B$38,MATCH(2,'Mis productos'!$Q$9:$Q$38,0)),"")</f>
        <v>Producto B (ejemplo)</v>
      </c>
      <c r="D16" s="40" t="n">
        <f aca="false">IFERROR(INDEX('Mis productos'!$L$9:$L$38,MATCH(2,'Mis productos'!$Q$9:$Q$38,0)),"")</f>
        <v>72000</v>
      </c>
      <c r="E16" s="61" t="str">
        <f aca="false">IFERROR(INDEX('Mis productos'!$P$9:$P$38,MATCH(2,'Mis productos'!$Q$9:$Q$38,0)),"")</f>
        <v>Tu negocio</v>
      </c>
      <c r="F16" s="5"/>
      <c r="G16" s="61" t="n">
        <f aca="false">IF(H16="","",2)</f>
        <v>2</v>
      </c>
      <c r="H16" s="62" t="str">
        <f aca="false">IFERROR(INDEX('Mis productos'!$B$9:$B$38,MATCH(2,'Mis productos'!$R$9:$R$38,0)),"")</f>
        <v>Producto C (ejemplo)</v>
      </c>
      <c r="I16" s="40" t="n">
        <f aca="false">IFERROR(INDEX('Mis productos'!$N$9:$N$38,MATCH(2,'Mis productos'!$R$9:$R$38,0)),"")</f>
        <v>12500</v>
      </c>
      <c r="J16" s="43" t="n">
        <f aca="false">IFERROR(INDEX('Mis productos'!$M$9:$M$38,MATCH(2,'Mis productos'!$R$9:$R$38,0)),"")</f>
        <v>2</v>
      </c>
      <c r="K16" s="5"/>
    </row>
    <row r="17" customFormat="false" ht="21" hidden="false" customHeight="true" outlineLevel="0" collapsed="false">
      <c r="A17" s="5"/>
      <c r="B17" s="59" t="n">
        <f aca="false">IF(C17="","",3)</f>
        <v>3</v>
      </c>
      <c r="C17" s="60" t="str">
        <f aca="false">IFERROR(INDEX('Mis productos'!$B$9:$B$38,MATCH(3,'Mis productos'!$Q$9:$Q$38,0)),"")</f>
        <v>Producto D (ejemplo)</v>
      </c>
      <c r="D17" s="33" t="n">
        <f aca="false">IFERROR(INDEX('Mis productos'!$L$9:$L$38,MATCH(3,'Mis productos'!$Q$9:$Q$38,0)),"")</f>
        <v>49500</v>
      </c>
      <c r="E17" s="59" t="str">
        <f aca="false">IFERROR(INDEX('Mis productos'!$P$9:$P$38,MATCH(3,'Mis productos'!$Q$9:$Q$38,0)),"")</f>
        <v>Útil de entrada</v>
      </c>
      <c r="F17" s="5"/>
      <c r="G17" s="59" t="n">
        <f aca="false">IF(H17="","",3)</f>
        <v>3</v>
      </c>
      <c r="H17" s="60" t="str">
        <f aca="false">IFERROR(INDEX('Mis productos'!$B$9:$B$38,MATCH(3,'Mis productos'!$R$9:$R$38,0)),"")</f>
        <v>Producto A (ejemplo)</v>
      </c>
      <c r="I17" s="33" t="n">
        <f aca="false">IFERROR(INDEX('Mis productos'!$N$9:$N$38,MATCH(3,'Mis productos'!$R$9:$R$38,0)),"")</f>
        <v>10000</v>
      </c>
      <c r="J17" s="36" t="n">
        <f aca="false">IFERROR(INDEX('Mis productos'!$M$9:$M$38,MATCH(3,'Mis productos'!$R$9:$R$38,0)),"")</f>
        <v>8</v>
      </c>
      <c r="K17" s="5"/>
    </row>
    <row r="18" customFormat="false" ht="21" hidden="false" customHeight="true" outlineLevel="0" collapsed="false">
      <c r="A18" s="5"/>
      <c r="B18" s="61" t="n">
        <f aca="false">IF(C18="","",4)</f>
        <v>4</v>
      </c>
      <c r="C18" s="62" t="str">
        <f aca="false">IFERROR(INDEX('Mis productos'!$B$9:$B$38,MATCH(4,'Mis productos'!$Q$9:$Q$38,0)),"")</f>
        <v>Producto C (ejemplo)</v>
      </c>
      <c r="D18" s="40" t="n">
        <f aca="false">IFERROR(INDEX('Mis productos'!$L$9:$L$38,MATCH(4,'Mis productos'!$Q$9:$Q$38,0)),"")</f>
        <v>25000</v>
      </c>
      <c r="E18" s="61" t="str">
        <f aca="false">IFERROR(INDEX('Mis productos'!$P$9:$P$38,MATCH(4,'Mis productos'!$Q$9:$Q$38,0)),"")</f>
        <v>Revisá precio y fotos</v>
      </c>
      <c r="F18" s="5"/>
      <c r="G18" s="61" t="n">
        <f aca="false">IF(H18="","",4)</f>
        <v>4</v>
      </c>
      <c r="H18" s="62" t="str">
        <f aca="false">IFERROR(INDEX('Mis productos'!$B$9:$B$38,MATCH(4,'Mis productos'!$R$9:$R$38,0)),"")</f>
        <v>Producto D (ejemplo)</v>
      </c>
      <c r="I18" s="40" t="n">
        <f aca="false">IFERROR(INDEX('Mis productos'!$N$9:$N$38,MATCH(4,'Mis productos'!$R$9:$R$38,0)),"")</f>
        <v>5400</v>
      </c>
      <c r="J18" s="43" t="n">
        <f aca="false">IFERROR(INDEX('Mis productos'!$M$9:$M$38,MATCH(4,'Mis productos'!$R$9:$R$38,0)),"")</f>
        <v>9.16666666666667</v>
      </c>
      <c r="K18" s="5"/>
    </row>
    <row r="19" customFormat="false" ht="21" hidden="false" customHeight="true" outlineLevel="0" collapsed="false">
      <c r="A19" s="5"/>
      <c r="B19" s="59" t="str">
        <f aca="false">IF(C19="","",5)</f>
        <v/>
      </c>
      <c r="C19" s="60" t="str">
        <f aca="false">IFERROR(INDEX('Mis productos'!$B$9:$B$38,MATCH(5,'Mis productos'!$Q$9:$Q$38,0)),"")</f>
        <v/>
      </c>
      <c r="D19" s="33" t="str">
        <f aca="false">IFERROR(INDEX('Mis productos'!$L$9:$L$38,MATCH(5,'Mis productos'!$Q$9:$Q$38,0)),"")</f>
        <v/>
      </c>
      <c r="E19" s="59" t="str">
        <f aca="false">IFERROR(INDEX('Mis productos'!$P$9:$P$38,MATCH(5,'Mis productos'!$Q$9:$Q$38,0)),"")</f>
        <v/>
      </c>
      <c r="F19" s="5"/>
      <c r="G19" s="59" t="str">
        <f aca="false">IF(H19="","",5)</f>
        <v/>
      </c>
      <c r="H19" s="60" t="str">
        <f aca="false">IFERROR(INDEX('Mis productos'!$B$9:$B$38,MATCH(5,'Mis productos'!$R$9:$R$38,0)),"")</f>
        <v/>
      </c>
      <c r="I19" s="33" t="str">
        <f aca="false">IFERROR(INDEX('Mis productos'!$N$9:$N$38,MATCH(5,'Mis productos'!$R$9:$R$38,0)),"")</f>
        <v/>
      </c>
      <c r="J19" s="36" t="str">
        <f aca="false">IFERROR(INDEX('Mis productos'!$M$9:$M$38,MATCH(5,'Mis productos'!$R$9:$R$38,0)),"")</f>
        <v/>
      </c>
      <c r="K19" s="5"/>
    </row>
    <row r="20" customFormat="false" ht="21" hidden="false" customHeight="true" outlineLevel="0" collapsed="false">
      <c r="A20" s="5"/>
      <c r="B20" s="61" t="str">
        <f aca="false">IF(C20="","",6)</f>
        <v/>
      </c>
      <c r="C20" s="62" t="str">
        <f aca="false">IFERROR(INDEX('Mis productos'!$B$9:$B$38,MATCH(6,'Mis productos'!$Q$9:$Q$38,0)),"")</f>
        <v/>
      </c>
      <c r="D20" s="40" t="str">
        <f aca="false">IFERROR(INDEX('Mis productos'!$L$9:$L$38,MATCH(6,'Mis productos'!$Q$9:$Q$38,0)),"")</f>
        <v/>
      </c>
      <c r="E20" s="61" t="str">
        <f aca="false">IFERROR(INDEX('Mis productos'!$P$9:$P$38,MATCH(6,'Mis productos'!$Q$9:$Q$38,0)),"")</f>
        <v/>
      </c>
      <c r="F20" s="5"/>
      <c r="G20" s="61" t="str">
        <f aca="false">IF(H20="","",6)</f>
        <v/>
      </c>
      <c r="H20" s="62" t="str">
        <f aca="false">IFERROR(INDEX('Mis productos'!$B$9:$B$38,MATCH(6,'Mis productos'!$R$9:$R$38,0)),"")</f>
        <v/>
      </c>
      <c r="I20" s="40" t="str">
        <f aca="false">IFERROR(INDEX('Mis productos'!$N$9:$N$38,MATCH(6,'Mis productos'!$R$9:$R$38,0)),"")</f>
        <v/>
      </c>
      <c r="J20" s="43" t="str">
        <f aca="false">IFERROR(INDEX('Mis productos'!$M$9:$M$38,MATCH(6,'Mis productos'!$R$9:$R$38,0)),"")</f>
        <v/>
      </c>
      <c r="K20" s="5"/>
    </row>
    <row r="21" customFormat="false" ht="21" hidden="false" customHeight="true" outlineLevel="0" collapsed="false">
      <c r="A21" s="5"/>
      <c r="B21" s="59" t="str">
        <f aca="false">IF(C21="","",7)</f>
        <v/>
      </c>
      <c r="C21" s="60" t="str">
        <f aca="false">IFERROR(INDEX('Mis productos'!$B$9:$B$38,MATCH(7,'Mis productos'!$Q$9:$Q$38,0)),"")</f>
        <v/>
      </c>
      <c r="D21" s="33" t="str">
        <f aca="false">IFERROR(INDEX('Mis productos'!$L$9:$L$38,MATCH(7,'Mis productos'!$Q$9:$Q$38,0)),"")</f>
        <v/>
      </c>
      <c r="E21" s="59" t="str">
        <f aca="false">IFERROR(INDEX('Mis productos'!$P$9:$P$38,MATCH(7,'Mis productos'!$Q$9:$Q$38,0)),"")</f>
        <v/>
      </c>
      <c r="F21" s="5"/>
      <c r="G21" s="59" t="str">
        <f aca="false">IF(H21="","",7)</f>
        <v/>
      </c>
      <c r="H21" s="60" t="str">
        <f aca="false">IFERROR(INDEX('Mis productos'!$B$9:$B$38,MATCH(7,'Mis productos'!$R$9:$R$38,0)),"")</f>
        <v/>
      </c>
      <c r="I21" s="33" t="str">
        <f aca="false">IFERROR(INDEX('Mis productos'!$N$9:$N$38,MATCH(7,'Mis productos'!$R$9:$R$38,0)),"")</f>
        <v/>
      </c>
      <c r="J21" s="36" t="str">
        <f aca="false">IFERROR(INDEX('Mis productos'!$M$9:$M$38,MATCH(7,'Mis productos'!$R$9:$R$38,0)),"")</f>
        <v/>
      </c>
      <c r="K21" s="5"/>
    </row>
    <row r="22" customFormat="false" ht="21" hidden="false" customHeight="true" outlineLevel="0" collapsed="false">
      <c r="A22" s="5"/>
      <c r="B22" s="61" t="str">
        <f aca="false">IF(C22="","",8)</f>
        <v/>
      </c>
      <c r="C22" s="62" t="str">
        <f aca="false">IFERROR(INDEX('Mis productos'!$B$9:$B$38,MATCH(8,'Mis productos'!$Q$9:$Q$38,0)),"")</f>
        <v/>
      </c>
      <c r="D22" s="40" t="str">
        <f aca="false">IFERROR(INDEX('Mis productos'!$L$9:$L$38,MATCH(8,'Mis productos'!$Q$9:$Q$38,0)),"")</f>
        <v/>
      </c>
      <c r="E22" s="61" t="str">
        <f aca="false">IFERROR(INDEX('Mis productos'!$P$9:$P$38,MATCH(8,'Mis productos'!$Q$9:$Q$38,0)),"")</f>
        <v/>
      </c>
      <c r="F22" s="5"/>
      <c r="G22" s="61" t="str">
        <f aca="false">IF(H22="","",8)</f>
        <v/>
      </c>
      <c r="H22" s="62" t="str">
        <f aca="false">IFERROR(INDEX('Mis productos'!$B$9:$B$38,MATCH(8,'Mis productos'!$R$9:$R$38,0)),"")</f>
        <v/>
      </c>
      <c r="I22" s="40" t="str">
        <f aca="false">IFERROR(INDEX('Mis productos'!$N$9:$N$38,MATCH(8,'Mis productos'!$R$9:$R$38,0)),"")</f>
        <v/>
      </c>
      <c r="J22" s="43" t="str">
        <f aca="false">IFERROR(INDEX('Mis productos'!$M$9:$M$38,MATCH(8,'Mis productos'!$R$9:$R$38,0)),"")</f>
        <v/>
      </c>
      <c r="K22" s="5"/>
    </row>
    <row r="23" customFormat="false" ht="21" hidden="false" customHeight="true" outlineLevel="0" collapsed="false">
      <c r="A23" s="5"/>
      <c r="B23" s="59" t="str">
        <f aca="false">IF(C23="","",9)</f>
        <v/>
      </c>
      <c r="C23" s="60" t="str">
        <f aca="false">IFERROR(INDEX('Mis productos'!$B$9:$B$38,MATCH(9,'Mis productos'!$Q$9:$Q$38,0)),"")</f>
        <v/>
      </c>
      <c r="D23" s="33" t="str">
        <f aca="false">IFERROR(INDEX('Mis productos'!$L$9:$L$38,MATCH(9,'Mis productos'!$Q$9:$Q$38,0)),"")</f>
        <v/>
      </c>
      <c r="E23" s="59" t="str">
        <f aca="false">IFERROR(INDEX('Mis productos'!$P$9:$P$38,MATCH(9,'Mis productos'!$Q$9:$Q$38,0)),"")</f>
        <v/>
      </c>
      <c r="F23" s="5"/>
      <c r="G23" s="59" t="str">
        <f aca="false">IF(H23="","",9)</f>
        <v/>
      </c>
      <c r="H23" s="60" t="str">
        <f aca="false">IFERROR(INDEX('Mis productos'!$B$9:$B$38,MATCH(9,'Mis productos'!$R$9:$R$38,0)),"")</f>
        <v/>
      </c>
      <c r="I23" s="33" t="str">
        <f aca="false">IFERROR(INDEX('Mis productos'!$N$9:$N$38,MATCH(9,'Mis productos'!$R$9:$R$38,0)),"")</f>
        <v/>
      </c>
      <c r="J23" s="36" t="str">
        <f aca="false">IFERROR(INDEX('Mis productos'!$M$9:$M$38,MATCH(9,'Mis productos'!$R$9:$R$38,0)),"")</f>
        <v/>
      </c>
      <c r="K23" s="5"/>
    </row>
    <row r="24" customFormat="false" ht="21" hidden="false" customHeight="true" outlineLevel="0" collapsed="false">
      <c r="A24" s="5"/>
      <c r="B24" s="61" t="str">
        <f aca="false">IF(C24="","",10)</f>
        <v/>
      </c>
      <c r="C24" s="62" t="str">
        <f aca="false">IFERROR(INDEX('Mis productos'!$B$9:$B$38,MATCH(10,'Mis productos'!$Q$9:$Q$38,0)),"")</f>
        <v/>
      </c>
      <c r="D24" s="40" t="str">
        <f aca="false">IFERROR(INDEX('Mis productos'!$L$9:$L$38,MATCH(10,'Mis productos'!$Q$9:$Q$38,0)),"")</f>
        <v/>
      </c>
      <c r="E24" s="61" t="str">
        <f aca="false">IFERROR(INDEX('Mis productos'!$P$9:$P$38,MATCH(10,'Mis productos'!$Q$9:$Q$38,0)),"")</f>
        <v/>
      </c>
      <c r="F24" s="5"/>
      <c r="G24" s="61" t="str">
        <f aca="false">IF(H24="","",10)</f>
        <v/>
      </c>
      <c r="H24" s="62" t="str">
        <f aca="false">IFERROR(INDEX('Mis productos'!$B$9:$B$38,MATCH(10,'Mis productos'!$R$9:$R$38,0)),"")</f>
        <v/>
      </c>
      <c r="I24" s="40" t="str">
        <f aca="false">IFERROR(INDEX('Mis productos'!$N$9:$N$38,MATCH(10,'Mis productos'!$R$9:$R$38,0)),"")</f>
        <v/>
      </c>
      <c r="J24" s="43" t="str">
        <f aca="false">IFERROR(INDEX('Mis productos'!$M$9:$M$38,MATCH(10,'Mis productos'!$R$9:$R$38,0)),"")</f>
        <v/>
      </c>
      <c r="K24" s="5"/>
    </row>
    <row r="25" customFormat="false" ht="21" hidden="false" customHeight="true" outlineLevel="0" collapsed="false">
      <c r="A25" s="5"/>
      <c r="B25" s="59" t="str">
        <f aca="false">IF(C25="","",11)</f>
        <v/>
      </c>
      <c r="C25" s="60" t="str">
        <f aca="false">IFERROR(INDEX('Mis productos'!$B$9:$B$38,MATCH(11,'Mis productos'!$Q$9:$Q$38,0)),"")</f>
        <v/>
      </c>
      <c r="D25" s="33" t="str">
        <f aca="false">IFERROR(INDEX('Mis productos'!$L$9:$L$38,MATCH(11,'Mis productos'!$Q$9:$Q$38,0)),"")</f>
        <v/>
      </c>
      <c r="E25" s="59" t="str">
        <f aca="false">IFERROR(INDEX('Mis productos'!$P$9:$P$38,MATCH(11,'Mis productos'!$Q$9:$Q$38,0)),"")</f>
        <v/>
      </c>
      <c r="F25" s="5"/>
      <c r="G25" s="59" t="str">
        <f aca="false">IF(H25="","",11)</f>
        <v/>
      </c>
      <c r="H25" s="60" t="str">
        <f aca="false">IFERROR(INDEX('Mis productos'!$B$9:$B$38,MATCH(11,'Mis productos'!$R$9:$R$38,0)),"")</f>
        <v/>
      </c>
      <c r="I25" s="33" t="str">
        <f aca="false">IFERROR(INDEX('Mis productos'!$N$9:$N$38,MATCH(11,'Mis productos'!$R$9:$R$38,0)),"")</f>
        <v/>
      </c>
      <c r="J25" s="36" t="str">
        <f aca="false">IFERROR(INDEX('Mis productos'!$M$9:$M$38,MATCH(11,'Mis productos'!$R$9:$R$38,0)),"")</f>
        <v/>
      </c>
      <c r="K25" s="5"/>
    </row>
    <row r="26" customFormat="false" ht="21" hidden="false" customHeight="true" outlineLevel="0" collapsed="false">
      <c r="A26" s="5"/>
      <c r="B26" s="61" t="str">
        <f aca="false">IF(C26="","",12)</f>
        <v/>
      </c>
      <c r="C26" s="62" t="str">
        <f aca="false">IFERROR(INDEX('Mis productos'!$B$9:$B$38,MATCH(12,'Mis productos'!$Q$9:$Q$38,0)),"")</f>
        <v/>
      </c>
      <c r="D26" s="40" t="str">
        <f aca="false">IFERROR(INDEX('Mis productos'!$L$9:$L$38,MATCH(12,'Mis productos'!$Q$9:$Q$38,0)),"")</f>
        <v/>
      </c>
      <c r="E26" s="61" t="str">
        <f aca="false">IFERROR(INDEX('Mis productos'!$P$9:$P$38,MATCH(12,'Mis productos'!$Q$9:$Q$38,0)),"")</f>
        <v/>
      </c>
      <c r="F26" s="5"/>
      <c r="G26" s="61" t="str">
        <f aca="false">IF(H26="","",12)</f>
        <v/>
      </c>
      <c r="H26" s="62" t="str">
        <f aca="false">IFERROR(INDEX('Mis productos'!$B$9:$B$38,MATCH(12,'Mis productos'!$R$9:$R$38,0)),"")</f>
        <v/>
      </c>
      <c r="I26" s="40" t="str">
        <f aca="false">IFERROR(INDEX('Mis productos'!$N$9:$N$38,MATCH(12,'Mis productos'!$R$9:$R$38,0)),"")</f>
        <v/>
      </c>
      <c r="J26" s="43" t="str">
        <f aca="false">IFERROR(INDEX('Mis productos'!$M$9:$M$38,MATCH(12,'Mis productos'!$R$9:$R$38,0)),"")</f>
        <v/>
      </c>
      <c r="K26" s="5"/>
    </row>
    <row r="27" customFormat="false" ht="21" hidden="false" customHeight="true" outlineLevel="0" collapsed="false">
      <c r="A27" s="5"/>
      <c r="B27" s="59" t="str">
        <f aca="false">IF(C27="","",13)</f>
        <v/>
      </c>
      <c r="C27" s="60" t="str">
        <f aca="false">IFERROR(INDEX('Mis productos'!$B$9:$B$38,MATCH(13,'Mis productos'!$Q$9:$Q$38,0)),"")</f>
        <v/>
      </c>
      <c r="D27" s="33" t="str">
        <f aca="false">IFERROR(INDEX('Mis productos'!$L$9:$L$38,MATCH(13,'Mis productos'!$Q$9:$Q$38,0)),"")</f>
        <v/>
      </c>
      <c r="E27" s="59" t="str">
        <f aca="false">IFERROR(INDEX('Mis productos'!$P$9:$P$38,MATCH(13,'Mis productos'!$Q$9:$Q$38,0)),"")</f>
        <v/>
      </c>
      <c r="F27" s="5"/>
      <c r="G27" s="59" t="str">
        <f aca="false">IF(H27="","",13)</f>
        <v/>
      </c>
      <c r="H27" s="60" t="str">
        <f aca="false">IFERROR(INDEX('Mis productos'!$B$9:$B$38,MATCH(13,'Mis productos'!$R$9:$R$38,0)),"")</f>
        <v/>
      </c>
      <c r="I27" s="33" t="str">
        <f aca="false">IFERROR(INDEX('Mis productos'!$N$9:$N$38,MATCH(13,'Mis productos'!$R$9:$R$38,0)),"")</f>
        <v/>
      </c>
      <c r="J27" s="36" t="str">
        <f aca="false">IFERROR(INDEX('Mis productos'!$M$9:$M$38,MATCH(13,'Mis productos'!$R$9:$R$38,0)),"")</f>
        <v/>
      </c>
      <c r="K27" s="5"/>
    </row>
    <row r="28" customFormat="false" ht="21" hidden="false" customHeight="true" outlineLevel="0" collapsed="false">
      <c r="A28" s="5"/>
      <c r="B28" s="61" t="str">
        <f aca="false">IF(C28="","",14)</f>
        <v/>
      </c>
      <c r="C28" s="62" t="str">
        <f aca="false">IFERROR(INDEX('Mis productos'!$B$9:$B$38,MATCH(14,'Mis productos'!$Q$9:$Q$38,0)),"")</f>
        <v/>
      </c>
      <c r="D28" s="40" t="str">
        <f aca="false">IFERROR(INDEX('Mis productos'!$L$9:$L$38,MATCH(14,'Mis productos'!$Q$9:$Q$38,0)),"")</f>
        <v/>
      </c>
      <c r="E28" s="61" t="str">
        <f aca="false">IFERROR(INDEX('Mis productos'!$P$9:$P$38,MATCH(14,'Mis productos'!$Q$9:$Q$38,0)),"")</f>
        <v/>
      </c>
      <c r="F28" s="5"/>
      <c r="G28" s="61" t="str">
        <f aca="false">IF(H28="","",14)</f>
        <v/>
      </c>
      <c r="H28" s="62" t="str">
        <f aca="false">IFERROR(INDEX('Mis productos'!$B$9:$B$38,MATCH(14,'Mis productos'!$R$9:$R$38,0)),"")</f>
        <v/>
      </c>
      <c r="I28" s="40" t="str">
        <f aca="false">IFERROR(INDEX('Mis productos'!$N$9:$N$38,MATCH(14,'Mis productos'!$R$9:$R$38,0)),"")</f>
        <v/>
      </c>
      <c r="J28" s="43" t="str">
        <f aca="false">IFERROR(INDEX('Mis productos'!$M$9:$M$38,MATCH(14,'Mis productos'!$R$9:$R$38,0)),"")</f>
        <v/>
      </c>
      <c r="K28" s="5"/>
    </row>
    <row r="29" customFormat="false" ht="21" hidden="false" customHeight="true" outlineLevel="0" collapsed="false">
      <c r="A29" s="5"/>
      <c r="B29" s="59" t="str">
        <f aca="false">IF(C29="","",15)</f>
        <v/>
      </c>
      <c r="C29" s="60" t="str">
        <f aca="false">IFERROR(INDEX('Mis productos'!$B$9:$B$38,MATCH(15,'Mis productos'!$Q$9:$Q$38,0)),"")</f>
        <v/>
      </c>
      <c r="D29" s="33" t="str">
        <f aca="false">IFERROR(INDEX('Mis productos'!$L$9:$L$38,MATCH(15,'Mis productos'!$Q$9:$Q$38,0)),"")</f>
        <v/>
      </c>
      <c r="E29" s="59" t="str">
        <f aca="false">IFERROR(INDEX('Mis productos'!$P$9:$P$38,MATCH(15,'Mis productos'!$Q$9:$Q$38,0)),"")</f>
        <v/>
      </c>
      <c r="F29" s="5"/>
      <c r="G29" s="59" t="str">
        <f aca="false">IF(H29="","",15)</f>
        <v/>
      </c>
      <c r="H29" s="60" t="str">
        <f aca="false">IFERROR(INDEX('Mis productos'!$B$9:$B$38,MATCH(15,'Mis productos'!$R$9:$R$38,0)),"")</f>
        <v/>
      </c>
      <c r="I29" s="33" t="str">
        <f aca="false">IFERROR(INDEX('Mis productos'!$N$9:$N$38,MATCH(15,'Mis productos'!$R$9:$R$38,0)),"")</f>
        <v/>
      </c>
      <c r="J29" s="36" t="str">
        <f aca="false">IFERROR(INDEX('Mis productos'!$M$9:$M$38,MATCH(15,'Mis productos'!$R$9:$R$38,0)),"")</f>
        <v/>
      </c>
      <c r="K29" s="5"/>
    </row>
    <row r="30" customFormat="false" ht="21" hidden="false" customHeight="true" outlineLevel="0" collapsed="false">
      <c r="A30" s="5"/>
      <c r="B30" s="61" t="str">
        <f aca="false">IF(C30="","",16)</f>
        <v/>
      </c>
      <c r="C30" s="62" t="str">
        <f aca="false">IFERROR(INDEX('Mis productos'!$B$9:$B$38,MATCH(16,'Mis productos'!$Q$9:$Q$38,0)),"")</f>
        <v/>
      </c>
      <c r="D30" s="40" t="str">
        <f aca="false">IFERROR(INDEX('Mis productos'!$L$9:$L$38,MATCH(16,'Mis productos'!$Q$9:$Q$38,0)),"")</f>
        <v/>
      </c>
      <c r="E30" s="61" t="str">
        <f aca="false">IFERROR(INDEX('Mis productos'!$P$9:$P$38,MATCH(16,'Mis productos'!$Q$9:$Q$38,0)),"")</f>
        <v/>
      </c>
      <c r="F30" s="5"/>
      <c r="G30" s="61" t="str">
        <f aca="false">IF(H30="","",16)</f>
        <v/>
      </c>
      <c r="H30" s="62" t="str">
        <f aca="false">IFERROR(INDEX('Mis productos'!$B$9:$B$38,MATCH(16,'Mis productos'!$R$9:$R$38,0)),"")</f>
        <v/>
      </c>
      <c r="I30" s="40" t="str">
        <f aca="false">IFERROR(INDEX('Mis productos'!$N$9:$N$38,MATCH(16,'Mis productos'!$R$9:$R$38,0)),"")</f>
        <v/>
      </c>
      <c r="J30" s="43" t="str">
        <f aca="false">IFERROR(INDEX('Mis productos'!$M$9:$M$38,MATCH(16,'Mis productos'!$R$9:$R$38,0)),"")</f>
        <v/>
      </c>
      <c r="K30" s="5"/>
    </row>
    <row r="31" customFormat="false" ht="21" hidden="false" customHeight="true" outlineLevel="0" collapsed="false">
      <c r="A31" s="5"/>
      <c r="B31" s="59" t="str">
        <f aca="false">IF(C31="","",17)</f>
        <v/>
      </c>
      <c r="C31" s="60" t="str">
        <f aca="false">IFERROR(INDEX('Mis productos'!$B$9:$B$38,MATCH(17,'Mis productos'!$Q$9:$Q$38,0)),"")</f>
        <v/>
      </c>
      <c r="D31" s="33" t="str">
        <f aca="false">IFERROR(INDEX('Mis productos'!$L$9:$L$38,MATCH(17,'Mis productos'!$Q$9:$Q$38,0)),"")</f>
        <v/>
      </c>
      <c r="E31" s="59" t="str">
        <f aca="false">IFERROR(INDEX('Mis productos'!$P$9:$P$38,MATCH(17,'Mis productos'!$Q$9:$Q$38,0)),"")</f>
        <v/>
      </c>
      <c r="F31" s="5"/>
      <c r="G31" s="59" t="str">
        <f aca="false">IF(H31="","",17)</f>
        <v/>
      </c>
      <c r="H31" s="60" t="str">
        <f aca="false">IFERROR(INDEX('Mis productos'!$B$9:$B$38,MATCH(17,'Mis productos'!$R$9:$R$38,0)),"")</f>
        <v/>
      </c>
      <c r="I31" s="33" t="str">
        <f aca="false">IFERROR(INDEX('Mis productos'!$N$9:$N$38,MATCH(17,'Mis productos'!$R$9:$R$38,0)),"")</f>
        <v/>
      </c>
      <c r="J31" s="36" t="str">
        <f aca="false">IFERROR(INDEX('Mis productos'!$M$9:$M$38,MATCH(17,'Mis productos'!$R$9:$R$38,0)),"")</f>
        <v/>
      </c>
      <c r="K31" s="5"/>
    </row>
    <row r="32" customFormat="false" ht="21" hidden="false" customHeight="true" outlineLevel="0" collapsed="false">
      <c r="A32" s="5"/>
      <c r="B32" s="61" t="str">
        <f aca="false">IF(C32="","",18)</f>
        <v/>
      </c>
      <c r="C32" s="62" t="str">
        <f aca="false">IFERROR(INDEX('Mis productos'!$B$9:$B$38,MATCH(18,'Mis productos'!$Q$9:$Q$38,0)),"")</f>
        <v/>
      </c>
      <c r="D32" s="40" t="str">
        <f aca="false">IFERROR(INDEX('Mis productos'!$L$9:$L$38,MATCH(18,'Mis productos'!$Q$9:$Q$38,0)),"")</f>
        <v/>
      </c>
      <c r="E32" s="61" t="str">
        <f aca="false">IFERROR(INDEX('Mis productos'!$P$9:$P$38,MATCH(18,'Mis productos'!$Q$9:$Q$38,0)),"")</f>
        <v/>
      </c>
      <c r="F32" s="5"/>
      <c r="G32" s="61" t="str">
        <f aca="false">IF(H32="","",18)</f>
        <v/>
      </c>
      <c r="H32" s="62" t="str">
        <f aca="false">IFERROR(INDEX('Mis productos'!$B$9:$B$38,MATCH(18,'Mis productos'!$R$9:$R$38,0)),"")</f>
        <v/>
      </c>
      <c r="I32" s="40" t="str">
        <f aca="false">IFERROR(INDEX('Mis productos'!$N$9:$N$38,MATCH(18,'Mis productos'!$R$9:$R$38,0)),"")</f>
        <v/>
      </c>
      <c r="J32" s="43" t="str">
        <f aca="false">IFERROR(INDEX('Mis productos'!$M$9:$M$38,MATCH(18,'Mis productos'!$R$9:$R$38,0)),"")</f>
        <v/>
      </c>
      <c r="K32" s="5"/>
    </row>
    <row r="33" customFormat="false" ht="21" hidden="false" customHeight="true" outlineLevel="0" collapsed="false">
      <c r="A33" s="5"/>
      <c r="B33" s="59" t="str">
        <f aca="false">IF(C33="","",19)</f>
        <v/>
      </c>
      <c r="C33" s="60" t="str">
        <f aca="false">IFERROR(INDEX('Mis productos'!$B$9:$B$38,MATCH(19,'Mis productos'!$Q$9:$Q$38,0)),"")</f>
        <v/>
      </c>
      <c r="D33" s="33" t="str">
        <f aca="false">IFERROR(INDEX('Mis productos'!$L$9:$L$38,MATCH(19,'Mis productos'!$Q$9:$Q$38,0)),"")</f>
        <v/>
      </c>
      <c r="E33" s="59" t="str">
        <f aca="false">IFERROR(INDEX('Mis productos'!$P$9:$P$38,MATCH(19,'Mis productos'!$Q$9:$Q$38,0)),"")</f>
        <v/>
      </c>
      <c r="F33" s="5"/>
      <c r="G33" s="59" t="str">
        <f aca="false">IF(H33="","",19)</f>
        <v/>
      </c>
      <c r="H33" s="60" t="str">
        <f aca="false">IFERROR(INDEX('Mis productos'!$B$9:$B$38,MATCH(19,'Mis productos'!$R$9:$R$38,0)),"")</f>
        <v/>
      </c>
      <c r="I33" s="33" t="str">
        <f aca="false">IFERROR(INDEX('Mis productos'!$N$9:$N$38,MATCH(19,'Mis productos'!$R$9:$R$38,0)),"")</f>
        <v/>
      </c>
      <c r="J33" s="36" t="str">
        <f aca="false">IFERROR(INDEX('Mis productos'!$M$9:$M$38,MATCH(19,'Mis productos'!$R$9:$R$38,0)),"")</f>
        <v/>
      </c>
      <c r="K33" s="5"/>
    </row>
    <row r="34" customFormat="false" ht="21" hidden="false" customHeight="true" outlineLevel="0" collapsed="false">
      <c r="A34" s="5"/>
      <c r="B34" s="61" t="str">
        <f aca="false">IF(C34="","",20)</f>
        <v/>
      </c>
      <c r="C34" s="62" t="str">
        <f aca="false">IFERROR(INDEX('Mis productos'!$B$9:$B$38,MATCH(20,'Mis productos'!$Q$9:$Q$38,0)),"")</f>
        <v/>
      </c>
      <c r="D34" s="40" t="str">
        <f aca="false">IFERROR(INDEX('Mis productos'!$L$9:$L$38,MATCH(20,'Mis productos'!$Q$9:$Q$38,0)),"")</f>
        <v/>
      </c>
      <c r="E34" s="61" t="str">
        <f aca="false">IFERROR(INDEX('Mis productos'!$P$9:$P$38,MATCH(20,'Mis productos'!$Q$9:$Q$38,0)),"")</f>
        <v/>
      </c>
      <c r="F34" s="5"/>
      <c r="G34" s="61" t="str">
        <f aca="false">IF(H34="","",20)</f>
        <v/>
      </c>
      <c r="H34" s="62" t="str">
        <f aca="false">IFERROR(INDEX('Mis productos'!$B$9:$B$38,MATCH(20,'Mis productos'!$R$9:$R$38,0)),"")</f>
        <v/>
      </c>
      <c r="I34" s="40" t="str">
        <f aca="false">IFERROR(INDEX('Mis productos'!$N$9:$N$38,MATCH(20,'Mis productos'!$R$9:$R$38,0)),"")</f>
        <v/>
      </c>
      <c r="J34" s="43" t="str">
        <f aca="false">IFERROR(INDEX('Mis productos'!$M$9:$M$38,MATCH(20,'Mis productos'!$R$9:$R$38,0)),"")</f>
        <v/>
      </c>
      <c r="K34" s="5"/>
    </row>
    <row r="35" customFormat="false" ht="21" hidden="false" customHeight="true" outlineLevel="0" collapsed="false">
      <c r="A35" s="5"/>
      <c r="B35" s="59" t="str">
        <f aca="false">IF(C35="","",21)</f>
        <v/>
      </c>
      <c r="C35" s="60" t="str">
        <f aca="false">IFERROR(INDEX('Mis productos'!$B$9:$B$38,MATCH(21,'Mis productos'!$Q$9:$Q$38,0)),"")</f>
        <v/>
      </c>
      <c r="D35" s="33" t="str">
        <f aca="false">IFERROR(INDEX('Mis productos'!$L$9:$L$38,MATCH(21,'Mis productos'!$Q$9:$Q$38,0)),"")</f>
        <v/>
      </c>
      <c r="E35" s="59" t="str">
        <f aca="false">IFERROR(INDEX('Mis productos'!$P$9:$P$38,MATCH(21,'Mis productos'!$Q$9:$Q$38,0)),"")</f>
        <v/>
      </c>
      <c r="F35" s="5"/>
      <c r="G35" s="59" t="str">
        <f aca="false">IF(H35="","",21)</f>
        <v/>
      </c>
      <c r="H35" s="60" t="str">
        <f aca="false">IFERROR(INDEX('Mis productos'!$B$9:$B$38,MATCH(21,'Mis productos'!$R$9:$R$38,0)),"")</f>
        <v/>
      </c>
      <c r="I35" s="33" t="str">
        <f aca="false">IFERROR(INDEX('Mis productos'!$N$9:$N$38,MATCH(21,'Mis productos'!$R$9:$R$38,0)),"")</f>
        <v/>
      </c>
      <c r="J35" s="36" t="str">
        <f aca="false">IFERROR(INDEX('Mis productos'!$M$9:$M$38,MATCH(21,'Mis productos'!$R$9:$R$38,0)),"")</f>
        <v/>
      </c>
      <c r="K35" s="5"/>
    </row>
    <row r="36" customFormat="false" ht="21" hidden="false" customHeight="true" outlineLevel="0" collapsed="false">
      <c r="A36" s="5"/>
      <c r="B36" s="61" t="str">
        <f aca="false">IF(C36="","",22)</f>
        <v/>
      </c>
      <c r="C36" s="62" t="str">
        <f aca="false">IFERROR(INDEX('Mis productos'!$B$9:$B$38,MATCH(22,'Mis productos'!$Q$9:$Q$38,0)),"")</f>
        <v/>
      </c>
      <c r="D36" s="40" t="str">
        <f aca="false">IFERROR(INDEX('Mis productos'!$L$9:$L$38,MATCH(22,'Mis productos'!$Q$9:$Q$38,0)),"")</f>
        <v/>
      </c>
      <c r="E36" s="61" t="str">
        <f aca="false">IFERROR(INDEX('Mis productos'!$P$9:$P$38,MATCH(22,'Mis productos'!$Q$9:$Q$38,0)),"")</f>
        <v/>
      </c>
      <c r="F36" s="5"/>
      <c r="G36" s="61" t="str">
        <f aca="false">IF(H36="","",22)</f>
        <v/>
      </c>
      <c r="H36" s="62" t="str">
        <f aca="false">IFERROR(INDEX('Mis productos'!$B$9:$B$38,MATCH(22,'Mis productos'!$R$9:$R$38,0)),"")</f>
        <v/>
      </c>
      <c r="I36" s="40" t="str">
        <f aca="false">IFERROR(INDEX('Mis productos'!$N$9:$N$38,MATCH(22,'Mis productos'!$R$9:$R$38,0)),"")</f>
        <v/>
      </c>
      <c r="J36" s="43" t="str">
        <f aca="false">IFERROR(INDEX('Mis productos'!$M$9:$M$38,MATCH(22,'Mis productos'!$R$9:$R$38,0)),"")</f>
        <v/>
      </c>
      <c r="K36" s="5"/>
    </row>
    <row r="37" customFormat="false" ht="21" hidden="false" customHeight="true" outlineLevel="0" collapsed="false">
      <c r="A37" s="5"/>
      <c r="B37" s="59" t="str">
        <f aca="false">IF(C37="","",23)</f>
        <v/>
      </c>
      <c r="C37" s="60" t="str">
        <f aca="false">IFERROR(INDEX('Mis productos'!$B$9:$B$38,MATCH(23,'Mis productos'!$Q$9:$Q$38,0)),"")</f>
        <v/>
      </c>
      <c r="D37" s="33" t="str">
        <f aca="false">IFERROR(INDEX('Mis productos'!$L$9:$L$38,MATCH(23,'Mis productos'!$Q$9:$Q$38,0)),"")</f>
        <v/>
      </c>
      <c r="E37" s="59" t="str">
        <f aca="false">IFERROR(INDEX('Mis productos'!$P$9:$P$38,MATCH(23,'Mis productos'!$Q$9:$Q$38,0)),"")</f>
        <v/>
      </c>
      <c r="F37" s="5"/>
      <c r="G37" s="59" t="str">
        <f aca="false">IF(H37="","",23)</f>
        <v/>
      </c>
      <c r="H37" s="60" t="str">
        <f aca="false">IFERROR(INDEX('Mis productos'!$B$9:$B$38,MATCH(23,'Mis productos'!$R$9:$R$38,0)),"")</f>
        <v/>
      </c>
      <c r="I37" s="33" t="str">
        <f aca="false">IFERROR(INDEX('Mis productos'!$N$9:$N$38,MATCH(23,'Mis productos'!$R$9:$R$38,0)),"")</f>
        <v/>
      </c>
      <c r="J37" s="36" t="str">
        <f aca="false">IFERROR(INDEX('Mis productos'!$M$9:$M$38,MATCH(23,'Mis productos'!$R$9:$R$38,0)),"")</f>
        <v/>
      </c>
      <c r="K37" s="5"/>
    </row>
    <row r="38" customFormat="false" ht="21" hidden="false" customHeight="true" outlineLevel="0" collapsed="false">
      <c r="A38" s="5"/>
      <c r="B38" s="61" t="str">
        <f aca="false">IF(C38="","",24)</f>
        <v/>
      </c>
      <c r="C38" s="62" t="str">
        <f aca="false">IFERROR(INDEX('Mis productos'!$B$9:$B$38,MATCH(24,'Mis productos'!$Q$9:$Q$38,0)),"")</f>
        <v/>
      </c>
      <c r="D38" s="40" t="str">
        <f aca="false">IFERROR(INDEX('Mis productos'!$L$9:$L$38,MATCH(24,'Mis productos'!$Q$9:$Q$38,0)),"")</f>
        <v/>
      </c>
      <c r="E38" s="61" t="str">
        <f aca="false">IFERROR(INDEX('Mis productos'!$P$9:$P$38,MATCH(24,'Mis productos'!$Q$9:$Q$38,0)),"")</f>
        <v/>
      </c>
      <c r="F38" s="5"/>
      <c r="G38" s="61" t="str">
        <f aca="false">IF(H38="","",24)</f>
        <v/>
      </c>
      <c r="H38" s="62" t="str">
        <f aca="false">IFERROR(INDEX('Mis productos'!$B$9:$B$38,MATCH(24,'Mis productos'!$R$9:$R$38,0)),"")</f>
        <v/>
      </c>
      <c r="I38" s="40" t="str">
        <f aca="false">IFERROR(INDEX('Mis productos'!$N$9:$N$38,MATCH(24,'Mis productos'!$R$9:$R$38,0)),"")</f>
        <v/>
      </c>
      <c r="J38" s="43" t="str">
        <f aca="false">IFERROR(INDEX('Mis productos'!$M$9:$M$38,MATCH(24,'Mis productos'!$R$9:$R$38,0)),"")</f>
        <v/>
      </c>
      <c r="K38" s="5"/>
    </row>
    <row r="39" customFormat="false" ht="21" hidden="false" customHeight="true" outlineLevel="0" collapsed="false">
      <c r="A39" s="5"/>
      <c r="B39" s="59" t="str">
        <f aca="false">IF(C39="","",25)</f>
        <v/>
      </c>
      <c r="C39" s="60" t="str">
        <f aca="false">IFERROR(INDEX('Mis productos'!$B$9:$B$38,MATCH(25,'Mis productos'!$Q$9:$Q$38,0)),"")</f>
        <v/>
      </c>
      <c r="D39" s="33" t="str">
        <f aca="false">IFERROR(INDEX('Mis productos'!$L$9:$L$38,MATCH(25,'Mis productos'!$Q$9:$Q$38,0)),"")</f>
        <v/>
      </c>
      <c r="E39" s="59" t="str">
        <f aca="false">IFERROR(INDEX('Mis productos'!$P$9:$P$38,MATCH(25,'Mis productos'!$Q$9:$Q$38,0)),"")</f>
        <v/>
      </c>
      <c r="F39" s="5"/>
      <c r="G39" s="59" t="str">
        <f aca="false">IF(H39="","",25)</f>
        <v/>
      </c>
      <c r="H39" s="60" t="str">
        <f aca="false">IFERROR(INDEX('Mis productos'!$B$9:$B$38,MATCH(25,'Mis productos'!$R$9:$R$38,0)),"")</f>
        <v/>
      </c>
      <c r="I39" s="33" t="str">
        <f aca="false">IFERROR(INDEX('Mis productos'!$N$9:$N$38,MATCH(25,'Mis productos'!$R$9:$R$38,0)),"")</f>
        <v/>
      </c>
      <c r="J39" s="36" t="str">
        <f aca="false">IFERROR(INDEX('Mis productos'!$M$9:$M$38,MATCH(25,'Mis productos'!$R$9:$R$38,0)),"")</f>
        <v/>
      </c>
      <c r="K39" s="5"/>
    </row>
    <row r="40" customFormat="false" ht="21" hidden="false" customHeight="true" outlineLevel="0" collapsed="false">
      <c r="A40" s="5"/>
      <c r="B40" s="61" t="str">
        <f aca="false">IF(C40="","",26)</f>
        <v/>
      </c>
      <c r="C40" s="62" t="str">
        <f aca="false">IFERROR(INDEX('Mis productos'!$B$9:$B$38,MATCH(26,'Mis productos'!$Q$9:$Q$38,0)),"")</f>
        <v/>
      </c>
      <c r="D40" s="40" t="str">
        <f aca="false">IFERROR(INDEX('Mis productos'!$L$9:$L$38,MATCH(26,'Mis productos'!$Q$9:$Q$38,0)),"")</f>
        <v/>
      </c>
      <c r="E40" s="61" t="str">
        <f aca="false">IFERROR(INDEX('Mis productos'!$P$9:$P$38,MATCH(26,'Mis productos'!$Q$9:$Q$38,0)),"")</f>
        <v/>
      </c>
      <c r="F40" s="5"/>
      <c r="G40" s="61" t="str">
        <f aca="false">IF(H40="","",26)</f>
        <v/>
      </c>
      <c r="H40" s="62" t="str">
        <f aca="false">IFERROR(INDEX('Mis productos'!$B$9:$B$38,MATCH(26,'Mis productos'!$R$9:$R$38,0)),"")</f>
        <v/>
      </c>
      <c r="I40" s="40" t="str">
        <f aca="false">IFERROR(INDEX('Mis productos'!$N$9:$N$38,MATCH(26,'Mis productos'!$R$9:$R$38,0)),"")</f>
        <v/>
      </c>
      <c r="J40" s="43" t="str">
        <f aca="false">IFERROR(INDEX('Mis productos'!$M$9:$M$38,MATCH(26,'Mis productos'!$R$9:$R$38,0)),"")</f>
        <v/>
      </c>
      <c r="K40" s="5"/>
    </row>
    <row r="41" customFormat="false" ht="21" hidden="false" customHeight="true" outlineLevel="0" collapsed="false">
      <c r="A41" s="5"/>
      <c r="B41" s="59" t="str">
        <f aca="false">IF(C41="","",27)</f>
        <v/>
      </c>
      <c r="C41" s="60" t="str">
        <f aca="false">IFERROR(INDEX('Mis productos'!$B$9:$B$38,MATCH(27,'Mis productos'!$Q$9:$Q$38,0)),"")</f>
        <v/>
      </c>
      <c r="D41" s="33" t="str">
        <f aca="false">IFERROR(INDEX('Mis productos'!$L$9:$L$38,MATCH(27,'Mis productos'!$Q$9:$Q$38,0)),"")</f>
        <v/>
      </c>
      <c r="E41" s="59" t="str">
        <f aca="false">IFERROR(INDEX('Mis productos'!$P$9:$P$38,MATCH(27,'Mis productos'!$Q$9:$Q$38,0)),"")</f>
        <v/>
      </c>
      <c r="F41" s="5"/>
      <c r="G41" s="59" t="str">
        <f aca="false">IF(H41="","",27)</f>
        <v/>
      </c>
      <c r="H41" s="60" t="str">
        <f aca="false">IFERROR(INDEX('Mis productos'!$B$9:$B$38,MATCH(27,'Mis productos'!$R$9:$R$38,0)),"")</f>
        <v/>
      </c>
      <c r="I41" s="33" t="str">
        <f aca="false">IFERROR(INDEX('Mis productos'!$N$9:$N$38,MATCH(27,'Mis productos'!$R$9:$R$38,0)),"")</f>
        <v/>
      </c>
      <c r="J41" s="36" t="str">
        <f aca="false">IFERROR(INDEX('Mis productos'!$M$9:$M$38,MATCH(27,'Mis productos'!$R$9:$R$38,0)),"")</f>
        <v/>
      </c>
      <c r="K41" s="5"/>
    </row>
    <row r="42" customFormat="false" ht="21" hidden="false" customHeight="true" outlineLevel="0" collapsed="false">
      <c r="A42" s="5"/>
      <c r="B42" s="61" t="str">
        <f aca="false">IF(C42="","",28)</f>
        <v/>
      </c>
      <c r="C42" s="62" t="str">
        <f aca="false">IFERROR(INDEX('Mis productos'!$B$9:$B$38,MATCH(28,'Mis productos'!$Q$9:$Q$38,0)),"")</f>
        <v/>
      </c>
      <c r="D42" s="40" t="str">
        <f aca="false">IFERROR(INDEX('Mis productos'!$L$9:$L$38,MATCH(28,'Mis productos'!$Q$9:$Q$38,0)),"")</f>
        <v/>
      </c>
      <c r="E42" s="61" t="str">
        <f aca="false">IFERROR(INDEX('Mis productos'!$P$9:$P$38,MATCH(28,'Mis productos'!$Q$9:$Q$38,0)),"")</f>
        <v/>
      </c>
      <c r="F42" s="5"/>
      <c r="G42" s="61" t="str">
        <f aca="false">IF(H42="","",28)</f>
        <v/>
      </c>
      <c r="H42" s="62" t="str">
        <f aca="false">IFERROR(INDEX('Mis productos'!$B$9:$B$38,MATCH(28,'Mis productos'!$R$9:$R$38,0)),"")</f>
        <v/>
      </c>
      <c r="I42" s="40" t="str">
        <f aca="false">IFERROR(INDEX('Mis productos'!$N$9:$N$38,MATCH(28,'Mis productos'!$R$9:$R$38,0)),"")</f>
        <v/>
      </c>
      <c r="J42" s="43" t="str">
        <f aca="false">IFERROR(INDEX('Mis productos'!$M$9:$M$38,MATCH(28,'Mis productos'!$R$9:$R$38,0)),"")</f>
        <v/>
      </c>
      <c r="K42" s="5"/>
    </row>
    <row r="43" customFormat="false" ht="21" hidden="false" customHeight="true" outlineLevel="0" collapsed="false">
      <c r="A43" s="5"/>
      <c r="B43" s="59" t="str">
        <f aca="false">IF(C43="","",29)</f>
        <v/>
      </c>
      <c r="C43" s="60" t="str">
        <f aca="false">IFERROR(INDEX('Mis productos'!$B$9:$B$38,MATCH(29,'Mis productos'!$Q$9:$Q$38,0)),"")</f>
        <v/>
      </c>
      <c r="D43" s="33" t="str">
        <f aca="false">IFERROR(INDEX('Mis productos'!$L$9:$L$38,MATCH(29,'Mis productos'!$Q$9:$Q$38,0)),"")</f>
        <v/>
      </c>
      <c r="E43" s="59" t="str">
        <f aca="false">IFERROR(INDEX('Mis productos'!$P$9:$P$38,MATCH(29,'Mis productos'!$Q$9:$Q$38,0)),"")</f>
        <v/>
      </c>
      <c r="F43" s="5"/>
      <c r="G43" s="59" t="str">
        <f aca="false">IF(H43="","",29)</f>
        <v/>
      </c>
      <c r="H43" s="60" t="str">
        <f aca="false">IFERROR(INDEX('Mis productos'!$B$9:$B$38,MATCH(29,'Mis productos'!$R$9:$R$38,0)),"")</f>
        <v/>
      </c>
      <c r="I43" s="33" t="str">
        <f aca="false">IFERROR(INDEX('Mis productos'!$N$9:$N$38,MATCH(29,'Mis productos'!$R$9:$R$38,0)),"")</f>
        <v/>
      </c>
      <c r="J43" s="36" t="str">
        <f aca="false">IFERROR(INDEX('Mis productos'!$M$9:$M$38,MATCH(29,'Mis productos'!$R$9:$R$38,0)),"")</f>
        <v/>
      </c>
      <c r="K43" s="5"/>
    </row>
    <row r="44" customFormat="false" ht="21" hidden="false" customHeight="true" outlineLevel="0" collapsed="false">
      <c r="A44" s="5"/>
      <c r="B44" s="61" t="str">
        <f aca="false">IF(C44="","",30)</f>
        <v/>
      </c>
      <c r="C44" s="62" t="str">
        <f aca="false">IFERROR(INDEX('Mis productos'!$B$9:$B$38,MATCH(30,'Mis productos'!$Q$9:$Q$38,0)),"")</f>
        <v/>
      </c>
      <c r="D44" s="40" t="str">
        <f aca="false">IFERROR(INDEX('Mis productos'!$L$9:$L$38,MATCH(30,'Mis productos'!$Q$9:$Q$38,0)),"")</f>
        <v/>
      </c>
      <c r="E44" s="61" t="str">
        <f aca="false">IFERROR(INDEX('Mis productos'!$P$9:$P$38,MATCH(30,'Mis productos'!$Q$9:$Q$38,0)),"")</f>
        <v/>
      </c>
      <c r="F44" s="5"/>
      <c r="G44" s="61" t="str">
        <f aca="false">IF(H44="","",30)</f>
        <v/>
      </c>
      <c r="H44" s="62" t="str">
        <f aca="false">IFERROR(INDEX('Mis productos'!$B$9:$B$38,MATCH(30,'Mis productos'!$R$9:$R$38,0)),"")</f>
        <v/>
      </c>
      <c r="I44" s="40" t="str">
        <f aca="false">IFERROR(INDEX('Mis productos'!$N$9:$N$38,MATCH(30,'Mis productos'!$R$9:$R$38,0)),"")</f>
        <v/>
      </c>
      <c r="J44" s="43" t="str">
        <f aca="false">IFERROR(INDEX('Mis productos'!$M$9:$M$38,MATCH(30,'Mis productos'!$R$9:$R$38,0)),"")</f>
        <v/>
      </c>
      <c r="K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customFormat="false" ht="15" hidden="false" customHeight="false" outlineLevel="0" collapsed="false">
      <c r="A46" s="5"/>
      <c r="B46" s="63" t="s">
        <v>81</v>
      </c>
      <c r="C46" s="63"/>
      <c r="D46" s="63"/>
      <c r="E46" s="63"/>
      <c r="F46" s="63"/>
      <c r="G46" s="63"/>
      <c r="H46" s="63"/>
      <c r="I46" s="63"/>
      <c r="J46" s="63"/>
      <c r="K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</sheetData>
  <mergeCells count="22">
    <mergeCell ref="B1:J1"/>
    <mergeCell ref="B2:J2"/>
    <mergeCell ref="B5:C5"/>
    <mergeCell ref="D5:E5"/>
    <mergeCell ref="G5:H5"/>
    <mergeCell ref="I5:J5"/>
    <mergeCell ref="B6:C7"/>
    <mergeCell ref="D6:E7"/>
    <mergeCell ref="G6:H7"/>
    <mergeCell ref="I6:J7"/>
    <mergeCell ref="B9:C9"/>
    <mergeCell ref="D9:E9"/>
    <mergeCell ref="G9:J9"/>
    <mergeCell ref="B10:C10"/>
    <mergeCell ref="D10:E10"/>
    <mergeCell ref="G10:J10"/>
    <mergeCell ref="B11:C11"/>
    <mergeCell ref="D11:E11"/>
    <mergeCell ref="G11:J11"/>
    <mergeCell ref="B13:E13"/>
    <mergeCell ref="G13:J13"/>
    <mergeCell ref="B46:J46"/>
  </mergeCells>
  <conditionalFormatting sqref="B15:E44">
    <cfRule type="expression" priority="2" aboveAverage="0" equalAverage="0" bottom="0" percent="0" rank="0" text="" dxfId="5">
      <formula>AND($B15&lt;&gt;"",$I$6&gt;=8,$B15&gt;$I$6-3)</formula>
    </cfRule>
    <cfRule type="expression" priority="3" aboveAverage="0" equalAverage="0" bottom="0" percent="0" rank="0" text="" dxfId="6">
      <formula>AND($B15&lt;&gt;"",$B15&lt;=3)</formula>
    </cfRule>
  </conditionalFormatting>
  <conditionalFormatting sqref="G15:J44">
    <cfRule type="expression" priority="4" aboveAverage="0" equalAverage="0" bottom="0" percent="0" rank="0" text="" dxfId="5">
      <formula>AND($G15&lt;&gt;"",$I$6&gt;=8,$G15&gt;$I$6-3)</formula>
    </cfRule>
    <cfRule type="expression" priority="5" aboveAverage="0" equalAverage="0" bottom="0" percent="0" rank="0" text="" dxfId="6">
      <formula>AND($G15&lt;&gt;"",$G15&lt;=3)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2026-10-28T12:22:44Z</dcterms:created>
  <dc:creator>openpyxl</dc:creator>
  <dc:description/>
  <dc:language>en-US</dc:language>
  <cp:lastModifiedBy/>
  <dcterms:modified xsi:type="dcterms:W3CDTF">2026-10-28T09:22:45Z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